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Notes and Stats" sheetId="13" r:id="rId13"/>
  </sheets>
  <definedNames/>
  <calcPr fullCalcOnLoad="1"/>
</workbook>
</file>

<file path=xl/sharedStrings.xml><?xml version="1.0" encoding="utf-8"?>
<sst xmlns="http://schemas.openxmlformats.org/spreadsheetml/2006/main" count="349" uniqueCount="105">
  <si>
    <t>Part of Status Post 31</t>
  </si>
  <si>
    <t>Part of Status Post 35</t>
  </si>
  <si>
    <t>Part of Week 5</t>
  </si>
  <si>
    <t>3. 'Adjusted Daily Goal' calculates based on how many words to your monthly total goal.</t>
  </si>
  <si>
    <t>Part of Week 9</t>
  </si>
  <si>
    <t>Thread</t>
  </si>
  <si>
    <t>October</t>
  </si>
  <si>
    <t>Status Post 19</t>
  </si>
  <si>
    <t>Status Post 17</t>
  </si>
  <si>
    <t>Status Post 18</t>
  </si>
  <si>
    <t>Adjusted Yearly Goal</t>
  </si>
  <si>
    <t>June</t>
  </si>
  <si>
    <t>Status Post 11</t>
  </si>
  <si>
    <t>Written</t>
  </si>
  <si>
    <t>Status Post 12</t>
  </si>
  <si>
    <t>Status Post 10</t>
  </si>
  <si>
    <t>Status Post 15</t>
  </si>
  <si>
    <t>Status Post 16</t>
  </si>
  <si>
    <t>Status Post 13</t>
  </si>
  <si>
    <t>Status Post 14</t>
  </si>
  <si>
    <t>Part of Status Post 44</t>
  </si>
  <si>
    <t>Part of Status Post 48</t>
  </si>
  <si>
    <t>August</t>
  </si>
  <si>
    <t>September</t>
  </si>
  <si>
    <t>Words Written</t>
  </si>
  <si>
    <t>To Write</t>
  </si>
  <si>
    <t>1. Enter the words written in each project, each day.</t>
  </si>
  <si>
    <t>Status Post 9</t>
  </si>
  <si>
    <t>Work</t>
  </si>
  <si>
    <t>January</t>
  </si>
  <si>
    <t>Part of Status Post 18</t>
  </si>
  <si>
    <t>February</t>
  </si>
  <si>
    <t>Part of Status Post 13</t>
  </si>
  <si>
    <t>Miscellaneous</t>
  </si>
  <si>
    <t>Part of Status Post 22</t>
  </si>
  <si>
    <t>Part of Status Post 26</t>
  </si>
  <si>
    <t>July</t>
  </si>
  <si>
    <t>December</t>
  </si>
  <si>
    <t>Total</t>
  </si>
  <si>
    <t>Enter your goal for words written per day here.</t>
  </si>
  <si>
    <t>Status Post 43</t>
  </si>
  <si>
    <t>Status Post 42</t>
  </si>
  <si>
    <t>Year to Date</t>
  </si>
  <si>
    <t>Status Post 45</t>
  </si>
  <si>
    <t>Status Post 44</t>
  </si>
  <si>
    <t>Status Post 47</t>
  </si>
  <si>
    <t>Status Post 46</t>
  </si>
  <si>
    <t>Status Post 49</t>
  </si>
  <si>
    <t>Status Post 48</t>
  </si>
  <si>
    <t>Daily Word Goal</t>
  </si>
  <si>
    <t>RP</t>
  </si>
  <si>
    <t>Adjusted Daily Goal</t>
  </si>
  <si>
    <t>Item 1</t>
  </si>
  <si>
    <t>Item 2</t>
  </si>
  <si>
    <t>Item 3</t>
  </si>
  <si>
    <t>Item 4</t>
  </si>
  <si>
    <t>Item 5</t>
  </si>
  <si>
    <t>Yearly Deficit</t>
  </si>
  <si>
    <t>Status Post 40</t>
  </si>
  <si>
    <t>Status Post 41</t>
  </si>
  <si>
    <t>Status Post 51</t>
  </si>
  <si>
    <t>Status Post 52</t>
  </si>
  <si>
    <t>Status Post 50</t>
  </si>
  <si>
    <t>Week 6</t>
  </si>
  <si>
    <t>Status Post 25</t>
  </si>
  <si>
    <t>Week 7</t>
  </si>
  <si>
    <t>Status Post 24</t>
  </si>
  <si>
    <t>Week 4</t>
  </si>
  <si>
    <t>Status Post 27</t>
  </si>
  <si>
    <t xml:space="preserve">Status Post 34 </t>
  </si>
  <si>
    <t>Week 5</t>
  </si>
  <si>
    <t>Status Post 26</t>
  </si>
  <si>
    <t>Status Post 21</t>
  </si>
  <si>
    <t>2. Enter '0' or leave blank each project you didn't write in.</t>
  </si>
  <si>
    <t>Status Post 20</t>
  </si>
  <si>
    <t>Week 8</t>
  </si>
  <si>
    <t>Status Post 23</t>
  </si>
  <si>
    <t>Status Post 22</t>
  </si>
  <si>
    <t>4. 'Adjusted Yearly Goal' calculates based on how many words to your yearly goal.</t>
  </si>
  <si>
    <t>Year To Date</t>
  </si>
  <si>
    <t>Category 1</t>
  </si>
  <si>
    <t>Week 2</t>
  </si>
  <si>
    <t>Week 3</t>
  </si>
  <si>
    <t>Status Post 28</t>
  </si>
  <si>
    <t>Monthly Total</t>
  </si>
  <si>
    <t>March</t>
  </si>
  <si>
    <t>Week 1</t>
  </si>
  <si>
    <t>Category 2</t>
  </si>
  <si>
    <t>November</t>
  </si>
  <si>
    <t>May</t>
  </si>
  <si>
    <t>5. You can change your daily word goal at any time; the other fields will change with it.</t>
  </si>
  <si>
    <t>Status Post 38</t>
  </si>
  <si>
    <t>Status Post 37</t>
  </si>
  <si>
    <t>Status Post 36</t>
  </si>
  <si>
    <t>Status Post 35</t>
  </si>
  <si>
    <t>Status Post 33</t>
  </si>
  <si>
    <t>Status Post 32</t>
  </si>
  <si>
    <t>Completed</t>
  </si>
  <si>
    <t>Status Post 31</t>
  </si>
  <si>
    <t>Month to Date</t>
  </si>
  <si>
    <t>Status Post 39</t>
  </si>
  <si>
    <t>April</t>
  </si>
  <si>
    <t xml:space="preserve">Status Post 29 </t>
  </si>
  <si>
    <t>Status Post 30</t>
  </si>
  <si>
    <t>Monthly Written</t>
  </si>
</sst>
</file>

<file path=xl/styles.xml><?xml version="1.0" encoding="utf-8"?>
<styleSheet xmlns="http://schemas.openxmlformats.org/spreadsheetml/2006/main">
  <numFmts count="1">
    <numFmt numFmtId="165" formatCode="d-mmm;@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" fillId="3" borderId="0" xfId="0" applyNumberFormat="1" applyFont="1" applyFill="1" applyAlignment="1">
      <alignment wrapText="1"/>
    </xf>
    <xf numFmtId="0" fontId="0" fillId="3" borderId="0" xfId="0" applyNumberFormat="1" applyFont="1" applyFill="1" applyAlignment="1">
      <alignment wrapText="1"/>
    </xf>
    <xf numFmtId="9" fontId="0" fillId="0" borderId="0" xfId="0" applyNumberFormat="1" applyFont="1" applyFill="1" applyAlignment="1">
      <alignment wrapText="1"/>
    </xf>
    <xf numFmtId="0" fontId="0" fillId="4" borderId="0" xfId="0" applyNumberFormat="1" applyFont="1" applyFill="1" applyAlignment="1">
      <alignment wrapText="1"/>
    </xf>
    <xf numFmtId="0" fontId="0" fillId="5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0000"/>
      </font>
      <border/>
    </dxf>
    <dxf>
      <font>
        <color rgb="FF3366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9DAF8"/>
      <rgbColor rgb="00F3F3F3"/>
      <rgbColor rgb="00C2D1F0"/>
      <rgbColor rgb="00EFEFE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8" width="6.28125" style="0" customWidth="1"/>
    <col min="9" max="9" width="7.57421875" style="0" customWidth="1"/>
    <col min="10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39814</v>
      </c>
      <c r="C1" s="2">
        <v>39815</v>
      </c>
      <c r="D1" s="2">
        <v>39816</v>
      </c>
      <c r="E1" s="2">
        <v>39817</v>
      </c>
      <c r="F1" s="2">
        <v>39818</v>
      </c>
      <c r="G1" s="2">
        <v>39819</v>
      </c>
      <c r="H1" s="2">
        <v>39820</v>
      </c>
      <c r="I1" s="2">
        <v>39821</v>
      </c>
      <c r="J1" s="2">
        <v>39822</v>
      </c>
      <c r="K1" s="2">
        <v>39823</v>
      </c>
      <c r="L1" s="2">
        <v>39824</v>
      </c>
      <c r="M1" s="2">
        <v>39825</v>
      </c>
      <c r="N1" s="2">
        <v>39826</v>
      </c>
      <c r="O1" s="2">
        <v>39827</v>
      </c>
      <c r="P1" s="2">
        <v>39828</v>
      </c>
      <c r="Q1" s="2">
        <v>39829</v>
      </c>
      <c r="R1" s="2">
        <v>39830</v>
      </c>
      <c r="S1" s="2">
        <v>39831</v>
      </c>
      <c r="T1" s="2">
        <v>39832</v>
      </c>
      <c r="U1" s="2">
        <v>39833</v>
      </c>
      <c r="V1" s="2">
        <v>39834</v>
      </c>
      <c r="W1" s="2">
        <v>39835</v>
      </c>
      <c r="X1" s="2">
        <v>39836</v>
      </c>
      <c r="Y1" s="2">
        <v>39837</v>
      </c>
      <c r="Z1" s="2">
        <v>39838</v>
      </c>
      <c r="AA1" s="2">
        <v>39839</v>
      </c>
      <c r="AB1" s="2">
        <v>39840</v>
      </c>
      <c r="AC1" s="2">
        <v>39841</v>
      </c>
      <c r="AD1" s="2">
        <v>39842</v>
      </c>
      <c r="AE1" s="2">
        <v>39843</v>
      </c>
      <c r="AF1" s="2">
        <v>39844</v>
      </c>
    </row>
    <row r="2" spans="1:9" ht="57">
      <c r="A2" s="1" t="s">
        <v>49</v>
      </c>
      <c r="B2" s="1">
        <v>1000</v>
      </c>
      <c r="D2" s="1" t="s">
        <v>39</v>
      </c>
      <c r="E2" s="1"/>
      <c r="F2" s="1"/>
      <c r="G2" s="1"/>
      <c r="H2" s="1"/>
      <c r="I2" s="1"/>
    </row>
    <row r="3" spans="1:32" ht="14.25">
      <c r="A3" s="3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>
        <f>SUM(B24:AF24)</f>
      </c>
    </row>
    <row r="26" spans="1:32" ht="28.5">
      <c r="A26" s="1" t="s">
        <v>51</v>
      </c>
      <c r="B26" s="5"/>
      <c r="C26" s="5">
        <f>SUM((((B2*31)-C25)/30))</f>
      </c>
      <c r="D26" s="5">
        <f>SUM((((B2*31)-D25)/29))</f>
      </c>
      <c r="E26" s="5">
        <f>SUM((((B2*31)-E25)/28))</f>
      </c>
      <c r="F26" s="5">
        <f>SUM((((B2*31)-F25)/27))</f>
      </c>
      <c r="G26" s="5">
        <f>SUM((((B2*31)-G25)/26))</f>
      </c>
      <c r="H26" s="5">
        <f>SUM((((B2*31)-H25)/25))</f>
      </c>
      <c r="I26" s="5">
        <f>SUM((((B2*31)-I25)/24))</f>
      </c>
      <c r="J26" s="5">
        <f>SUM((((B2*31)-J25)/23))</f>
      </c>
      <c r="K26" s="5">
        <f>SUM((((B2*31)-K25)/22))</f>
      </c>
      <c r="L26" s="5">
        <f>SUM((((B2*31)-L25)/21))</f>
      </c>
      <c r="M26" s="5">
        <f>SUM((((B2*31)-M25)/20))</f>
      </c>
      <c r="N26" s="5">
        <f>SUM((((B2*31)-N25)/19))</f>
      </c>
      <c r="O26" s="5">
        <f>SUM((((B2*31)-O25)/18))</f>
      </c>
      <c r="P26" s="5">
        <f>SUM((((B2*31)-P25)/17))</f>
      </c>
      <c r="Q26" s="5">
        <f>SUM((((B2*31)-Q25)/16))</f>
      </c>
      <c r="R26" s="5">
        <f>SUM((((B2*31)-R25)/15))</f>
      </c>
      <c r="S26" s="5">
        <f>SUM((((B2*31)-S25)/14))</f>
      </c>
      <c r="T26" s="5">
        <f>SUM((((B2*31)-T25)/13))</f>
      </c>
      <c r="U26" s="5">
        <f>SUM((((B2*31)-U25)/12))</f>
      </c>
      <c r="V26" s="5">
        <f>SUM((((B2*31)-V25)/11))</f>
      </c>
      <c r="W26" s="5">
        <f>SUM((((B2*31)-W25)/10))</f>
      </c>
      <c r="X26" s="5">
        <f>SUM((((B2*31)-X25)/9))</f>
      </c>
      <c r="Y26" s="5">
        <f>SUM((((B2*31)-Y25)/8))</f>
      </c>
      <c r="Z26" s="5">
        <f>SUM((((B2*31)-Z25)/7))</f>
      </c>
      <c r="AA26" s="5">
        <f>SUM((((B2*31)-AA25)/6))</f>
      </c>
      <c r="AB26" s="5">
        <f>SUM((((B2*31)-AB25)/5))</f>
      </c>
      <c r="AC26" s="5">
        <f>SUM((((B2*31)-AC25)/4))</f>
      </c>
      <c r="AD26" s="5">
        <f>SUM((((B2*31)-AD25)/3))</f>
      </c>
      <c r="AE26" s="5">
        <f>SUM((((B2*31)-AE25)/2))</f>
      </c>
      <c r="AF26" s="5">
        <f>SUM((((B2*31)-AF25)/1))</f>
      </c>
    </row>
    <row r="27" spans="1:32" ht="14.25" hidden="1">
      <c r="A27" s="1" t="s">
        <v>42</v>
      </c>
      <c r="B27" s="5">
        <f>B24</f>
      </c>
      <c r="C27" s="5">
        <f>(B24:C24)</f>
      </c>
      <c r="D27" s="5">
        <f>SUM(B24:D24)</f>
      </c>
      <c r="E27" s="5">
        <f>SUM(B24:E24)</f>
      </c>
      <c r="F27" s="5">
        <f>SUM(B24:F24)</f>
      </c>
      <c r="G27" s="5">
        <f>SUM(B24:G24)</f>
      </c>
      <c r="H27" s="5">
        <f>SUM(B24:H24)</f>
      </c>
      <c r="I27" s="5">
        <f>SUM(B24:I24)</f>
      </c>
      <c r="J27" s="5">
        <f>SUM(B24:J24)</f>
      </c>
      <c r="K27" s="5">
        <f>SUM(B24:K24)</f>
      </c>
      <c r="L27" s="5">
        <f>SUM(B24:L24)</f>
      </c>
      <c r="M27" s="5">
        <f>SUM(B24:M24)</f>
      </c>
      <c r="N27" s="5">
        <f>SUM(B24:N24)</f>
      </c>
      <c r="O27" s="5">
        <f>SUM(B24:O24)</f>
      </c>
      <c r="P27" s="5">
        <f>SUM(B24:P24)</f>
      </c>
      <c r="Q27" s="5">
        <f>SUM(B24:Q24)</f>
      </c>
      <c r="R27" s="5">
        <f>SUM(B24:R24)</f>
      </c>
      <c r="S27" s="5">
        <f>SUM(B24:S24)</f>
      </c>
      <c r="T27" s="5">
        <f>SUM(B24:T24)</f>
      </c>
      <c r="U27" s="5">
        <f>SUM(B24:U24)</f>
      </c>
      <c r="V27" s="5">
        <f>SUM(B24:V24)</f>
      </c>
      <c r="W27" s="5">
        <f>SUM(B24:W24)</f>
      </c>
      <c r="X27" s="5">
        <f>SUM(B24:X24)</f>
      </c>
      <c r="Y27" s="5">
        <f>SUM(B24:Y24)</f>
      </c>
      <c r="Z27" s="5">
        <f>SUM(B24:Z24)</f>
      </c>
      <c r="AA27" s="5">
        <f>SUM(B24:AA24)</f>
      </c>
      <c r="AB27" s="5">
        <f>SUM(B24:AB24)</f>
      </c>
      <c r="AC27" s="5">
        <f>SUM(B24:AC24)</f>
      </c>
      <c r="AD27" s="5">
        <f>SUM(B24:AD24)</f>
      </c>
      <c r="AE27" s="5">
        <f>SUM(B24:AE24)</f>
      </c>
      <c r="AF27" s="5">
        <f>SUM(B24:AF24)</f>
      </c>
    </row>
    <row r="28" spans="1:32" ht="28.5">
      <c r="A28" s="1" t="s">
        <v>10</v>
      </c>
      <c r="B28" s="5">
        <f>SUM((((B2*365)-B27)/365))</f>
      </c>
      <c r="C28" s="5">
        <f>SUM((((B2*365)-C27)/364))</f>
      </c>
      <c r="D28" s="5">
        <f>SUM((((B2*365)-D27)/363))</f>
      </c>
      <c r="E28" s="5">
        <f>SUM((((B2*365)-E27)/362))</f>
      </c>
      <c r="F28" s="5">
        <f>SUM((((B2*365)-F27)/361))</f>
      </c>
      <c r="G28" s="5">
        <f>SUM((((B2*365)-G27)/360))</f>
      </c>
      <c r="H28" s="5">
        <f>SUM((((B2*365)-H27)/359))</f>
      </c>
      <c r="I28" s="5">
        <f>SUM((((B2*365)-I27)/358))</f>
      </c>
      <c r="J28" s="5">
        <f>SUM((((B2*365)-J27)/357))</f>
      </c>
      <c r="K28" s="5">
        <f>SUM((((B2*365)-K27)/356))</f>
      </c>
      <c r="L28" s="5">
        <f>SUM((((B2*365)-L27)/355))</f>
      </c>
      <c r="M28" s="5">
        <f>SUM((((B2*365)-M27)/354))</f>
      </c>
      <c r="N28" s="5">
        <f>SUM((((B2*365)-N27)/353))</f>
      </c>
      <c r="O28" s="5">
        <f>SUM((((B2*365)-O27)/352))</f>
      </c>
      <c r="P28" s="5">
        <f>SUM((((B2*365)-P27)/351))</f>
      </c>
      <c r="Q28" s="5">
        <f>SUM((((B2*365)-Q27)/350))</f>
      </c>
      <c r="R28" s="5">
        <f>SUM((((B2*365)-R27)/349))</f>
      </c>
      <c r="S28" s="5">
        <f>SUM((((B2*365)-S27)/348))</f>
      </c>
      <c r="T28" s="5">
        <f>SUM((((B2*365)-T27)/347))</f>
      </c>
      <c r="U28" s="5">
        <f>SUM((((B2*365)-U27)/346))</f>
      </c>
      <c r="V28" s="5">
        <f>SUM((((B2*365)-V27)/345))</f>
      </c>
      <c r="W28" s="5">
        <f>SUM((((B2*365)-W27)/344))</f>
      </c>
      <c r="X28" s="5">
        <f>SUM((((B2*365)-X27)/343))</f>
      </c>
      <c r="Y28" s="5">
        <f>SUM((((B2*365)-Y27)/342))</f>
      </c>
      <c r="Z28" s="5">
        <f>SUM((((B2*365)-Z27)/341))</f>
      </c>
      <c r="AA28" s="5">
        <f>SUM((((B2*365)-AA27)/340))</f>
      </c>
      <c r="AB28" s="5">
        <f>SUM((((B2*365)-AB27)/339))</f>
      </c>
      <c r="AC28" s="5">
        <f>SUM((((B2*365)-AC27)/338))</f>
      </c>
      <c r="AD28" s="5">
        <f>SUM((((B2*365)-AD27)/337))</f>
      </c>
      <c r="AE28" s="5">
        <f>SUM((((B2*365)-AE27)/336))</f>
      </c>
      <c r="AF28" s="5">
        <f>SUM((((B2*365)-AF27)/335))</f>
      </c>
    </row>
    <row r="29" ht="12.75" customHeight="1"/>
    <row r="30" spans="1:19" ht="71.25">
      <c r="A30" s="6"/>
      <c r="B30" s="6" t="s">
        <v>13</v>
      </c>
      <c r="C30" s="6" t="s">
        <v>25</v>
      </c>
      <c r="D30" s="6"/>
      <c r="E30" s="6" t="s">
        <v>97</v>
      </c>
      <c r="F30" s="6"/>
      <c r="G30" s="7" t="s">
        <v>26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</row>
    <row r="31" spans="1:19" ht="14.25">
      <c r="A31" s="1" t="s">
        <v>86</v>
      </c>
      <c r="B31" s="5">
        <f>SUM(B24:H24)</f>
      </c>
      <c r="C31" s="5">
        <f>SUM(((7*B2)-B31))</f>
      </c>
      <c r="D31" s="6"/>
      <c r="E31" s="9">
        <f>SUM((B31/(7*B2)))</f>
      </c>
      <c r="F31" s="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71.25">
      <c r="A32" s="1" t="s">
        <v>81</v>
      </c>
      <c r="B32" s="5">
        <f>SUM(I24:O24)</f>
      </c>
      <c r="C32" s="5">
        <f>SUM(((7*B2)-B32))</f>
      </c>
      <c r="D32" s="6"/>
      <c r="E32" s="9">
        <f>SUM((B32/(7*B2)))</f>
      </c>
      <c r="F32" s="6"/>
      <c r="G32" s="7" t="s">
        <v>73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</row>
    <row r="33" spans="1:19" ht="14.25">
      <c r="A33" s="1" t="s">
        <v>82</v>
      </c>
      <c r="B33" s="5">
        <f>SUM(P24:V24)</f>
      </c>
      <c r="C33" s="5">
        <f>SUM(((7*B2)-B33))</f>
      </c>
      <c r="D33" s="6"/>
      <c r="E33" s="9">
        <f>SUM((B33/(7*B2)))</f>
      </c>
      <c r="F33" s="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99.75">
      <c r="A34" s="1" t="s">
        <v>67</v>
      </c>
      <c r="B34" s="5">
        <f>SUM(W24:AC24)</f>
      </c>
      <c r="C34" s="5">
        <f>SUM(((7*B2)-B34))</f>
      </c>
      <c r="D34" s="6"/>
      <c r="E34" s="9">
        <f>SUM((B34/(7*B2)))</f>
      </c>
      <c r="F34" s="6"/>
      <c r="G34" s="7" t="s">
        <v>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4.25">
      <c r="A35" s="1" t="s">
        <v>2</v>
      </c>
      <c r="B35" s="5">
        <f>SUM(AD24:AF24)</f>
      </c>
      <c r="C35" s="5"/>
      <c r="D35" s="6"/>
      <c r="E35" s="6"/>
      <c r="F35" s="6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99.75">
      <c r="A36" s="6"/>
      <c r="B36" s="6"/>
      <c r="C36" s="6"/>
      <c r="D36" s="6"/>
      <c r="E36" s="6"/>
      <c r="F36" s="6"/>
      <c r="G36" s="7" t="s">
        <v>78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</row>
    <row r="37" spans="1:19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99.75">
      <c r="A38" s="1" t="s">
        <v>79</v>
      </c>
      <c r="B38" s="1">
        <f>B37</f>
      </c>
      <c r="C38" s="5">
        <f>SUM(((365*B2)-B38))</f>
      </c>
      <c r="E38" s="9">
        <f>SUM((B38/(365*B2)))</f>
      </c>
      <c r="G38" s="7" t="s">
        <v>90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mergeCells count="6">
    <mergeCell ref="D2:I2"/>
    <mergeCell ref="G30:R30"/>
    <mergeCell ref="G32:R32"/>
    <mergeCell ref="G34:S34"/>
    <mergeCell ref="G36:R36"/>
    <mergeCell ref="G38:S38"/>
  </mergeCells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">
    <cfRule type="cellIs" priority="8" dxfId="2" operator="between" stopIfTrue="1">
      <formula>TODAY()+1</formula>
      <formula>TODAY()+1</formula>
    </cfRule>
  </conditionalFormatting>
  <conditionalFormatting sqref="C31:C34 B26:AF28">
    <cfRule type="cellIs" priority="9" dxfId="2" operator="lessThan" stopIfTrue="1">
      <formula>0</formula>
    </cfRule>
  </conditionalFormatting>
  <conditionalFormatting sqref="E31:E34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275</v>
      </c>
      <c r="C1" s="2">
        <v>276</v>
      </c>
      <c r="D1" s="2">
        <v>277</v>
      </c>
      <c r="E1" s="2">
        <v>278</v>
      </c>
      <c r="F1" s="2">
        <v>279</v>
      </c>
      <c r="G1" s="2">
        <v>280</v>
      </c>
      <c r="H1" s="2">
        <v>281</v>
      </c>
      <c r="I1" s="2">
        <v>282</v>
      </c>
      <c r="J1" s="2">
        <v>283</v>
      </c>
      <c r="K1" s="2">
        <v>284</v>
      </c>
      <c r="L1" s="2">
        <v>285</v>
      </c>
      <c r="M1" s="2">
        <v>286</v>
      </c>
      <c r="N1" s="2">
        <v>287</v>
      </c>
      <c r="O1" s="2">
        <v>288</v>
      </c>
      <c r="P1" s="2">
        <v>289</v>
      </c>
      <c r="Q1" s="2">
        <v>290</v>
      </c>
      <c r="R1" s="2">
        <v>291</v>
      </c>
      <c r="S1" s="2">
        <v>292</v>
      </c>
      <c r="T1" s="2">
        <v>293</v>
      </c>
      <c r="U1" s="2">
        <v>294</v>
      </c>
      <c r="V1" s="2">
        <v>295</v>
      </c>
      <c r="W1" s="2">
        <v>296</v>
      </c>
      <c r="X1" s="2">
        <v>297</v>
      </c>
      <c r="Y1" s="2">
        <v>298</v>
      </c>
      <c r="Z1" s="2">
        <v>299</v>
      </c>
      <c r="AA1" s="2">
        <v>300</v>
      </c>
      <c r="AB1" s="2">
        <v>301</v>
      </c>
      <c r="AC1" s="2">
        <v>302</v>
      </c>
      <c r="AD1" s="2">
        <v>303</v>
      </c>
      <c r="AE1" s="2">
        <v>304</v>
      </c>
      <c r="AF1" s="2">
        <v>305</v>
      </c>
    </row>
    <row r="2" spans="1:2" ht="28.5">
      <c r="A2" s="1" t="s">
        <v>49</v>
      </c>
      <c r="B2" s="1">
        <f>January!B2</f>
      </c>
    </row>
    <row r="3" spans="1:32" ht="14.25">
      <c r="A3" s="3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>
        <f>SUM(B24:AF24)</f>
      </c>
    </row>
    <row r="26" spans="1:32" ht="28.5">
      <c r="A26" s="1" t="s">
        <v>51</v>
      </c>
      <c r="B26" s="5"/>
      <c r="C26" s="5">
        <f>SUM((((B2*31)-C25)/30))</f>
      </c>
      <c r="D26" s="5">
        <f>SUM((((B2*31)-D25)/29))</f>
      </c>
      <c r="E26" s="5">
        <f>SUM((((B2*31)-E25)/28))</f>
      </c>
      <c r="F26" s="5">
        <f>SUM((((B2*31)-F25)/27))</f>
      </c>
      <c r="G26" s="5">
        <f>SUM((((B2*31)-G25)/26))</f>
      </c>
      <c r="H26" s="5">
        <f>SUM((((B2*31)-H25)/25))</f>
      </c>
      <c r="I26" s="5">
        <f>SUM((((B2*31)-I25)/24))</f>
      </c>
      <c r="J26" s="5">
        <f>SUM((((B2*31)-J25)/23))</f>
      </c>
      <c r="K26" s="5">
        <f>SUM((((B2*31)-K25)/22))</f>
      </c>
      <c r="L26" s="5">
        <f>SUM((((B2*31)-L25)/21))</f>
      </c>
      <c r="M26" s="5">
        <f>SUM((((B2*31)-M25)/20))</f>
      </c>
      <c r="N26" s="5">
        <f>SUM((((B2*31)-N25)/19))</f>
      </c>
      <c r="O26" s="5">
        <f>SUM((((B2*31)-O25)/18))</f>
      </c>
      <c r="P26" s="5">
        <f>SUM((((B2*31)-P25)/17))</f>
      </c>
      <c r="Q26" s="5">
        <f>SUM((((B2*31)-Q25)/16))</f>
      </c>
      <c r="R26" s="5">
        <f>SUM((((B2*31)-R25)/15))</f>
      </c>
      <c r="S26" s="5">
        <f>SUM((((B2*31)-S25)/14))</f>
      </c>
      <c r="T26" s="5">
        <f>SUM((((B2*31)-T25)/13))</f>
      </c>
      <c r="U26" s="5">
        <f>SUM((((B2*31)-U25)/12))</f>
      </c>
      <c r="V26" s="5">
        <f>SUM((((B2*31)-V25)/11))</f>
      </c>
      <c r="W26" s="5">
        <f>SUM((((B2*31)-W25)/10))</f>
      </c>
      <c r="X26" s="5">
        <f>SUM((((B2*31)-X25)/9))</f>
      </c>
      <c r="Y26" s="5">
        <f>SUM((((B2*31)-Y25)/8))</f>
      </c>
      <c r="Z26" s="5">
        <f>SUM((((B2*31)-Z25)/7))</f>
      </c>
      <c r="AA26" s="5">
        <f>SUM((((B2*31)-AA25)/6))</f>
      </c>
      <c r="AB26" s="5">
        <f>SUM((((B2*31)-AB25)/5))</f>
      </c>
      <c r="AC26" s="5">
        <f>SUM((((B2*31)-AC25)/4))</f>
      </c>
      <c r="AD26" s="5">
        <f>SUM((((B2*31)-AD25)/3))</f>
      </c>
      <c r="AE26" s="5">
        <f>SUM((((B2*31)-AE25)/2))</f>
      </c>
      <c r="AF26" s="5">
        <f>SUM((((B2*31)-AF25)/1))</f>
      </c>
    </row>
    <row r="27" spans="1:32" ht="14.25">
      <c r="A27" s="1" t="s">
        <v>42</v>
      </c>
      <c r="B27" s="6">
        <f>SUM(September!B38,B25)</f>
      </c>
      <c r="C27" s="6">
        <f>SUM(September!B38,C25)</f>
      </c>
      <c r="D27" s="6">
        <f>SUM(September!B38,D25)</f>
      </c>
      <c r="E27" s="6">
        <f>SUM(September!B38,E25)</f>
      </c>
      <c r="F27" s="6">
        <f>SUM(September!B38,F25)</f>
      </c>
      <c r="G27" s="6">
        <f>SUM(September!B38,G25)</f>
      </c>
      <c r="H27" s="6">
        <f>SUM(September!B38,H25)</f>
      </c>
      <c r="I27" s="6">
        <f>SUM(September!B38,I25)</f>
      </c>
      <c r="J27" s="6">
        <f>SUM(September!B38,J25)</f>
      </c>
      <c r="K27" s="6">
        <f>SUM(September!B38,K25)</f>
      </c>
      <c r="L27" s="6">
        <f>SUM(September!B38,L25)</f>
      </c>
      <c r="M27" s="6">
        <f>SUM(September!B38,M25)</f>
      </c>
      <c r="N27" s="6">
        <f>SUM(September!B38,N25)</f>
      </c>
      <c r="O27" s="6">
        <f>SUM(September!B38,O25)</f>
      </c>
      <c r="P27" s="6">
        <f>SUM(September!B38,P25)</f>
      </c>
      <c r="Q27" s="6">
        <f>SUM(September!B38,Q25)</f>
      </c>
      <c r="R27" s="6">
        <f>SUM(September!B38,P25)</f>
      </c>
      <c r="S27" s="6">
        <f>SUM(September!B38,S25)</f>
      </c>
      <c r="T27" s="6">
        <f>SUM(September!B38,T25)</f>
      </c>
      <c r="U27" s="6">
        <f>SUM(September!B38,U25)</f>
      </c>
      <c r="V27" s="6">
        <f>SUM(September!B38,V25)</f>
      </c>
      <c r="W27" s="6">
        <f>SUM(September!B38,W25)</f>
      </c>
      <c r="X27" s="6">
        <f>SUM(September!B38,X25)</f>
      </c>
      <c r="Y27" s="6">
        <f>SUM(September!B38,Y25)</f>
      </c>
      <c r="Z27" s="6">
        <f>SUM(September!B38,Z25)</f>
      </c>
      <c r="AA27" s="6">
        <f>SUM(September!B38,AA25)</f>
      </c>
      <c r="AB27" s="6">
        <f>SUM(September!B38,AB25)</f>
      </c>
      <c r="AC27" s="6">
        <f>SUM(September!B38,AC25)</f>
      </c>
      <c r="AD27" s="6">
        <f>SUM(September!B38,AD25)</f>
      </c>
      <c r="AE27" s="6">
        <f>SUM(September!B38,AE25)</f>
      </c>
      <c r="AF27" s="6">
        <f>SUM(September!B38,AF25)</f>
      </c>
    </row>
    <row r="28" spans="1:32" ht="28.5">
      <c r="A28" s="1" t="s">
        <v>10</v>
      </c>
      <c r="B28" s="5">
        <f>SUM((((B2*365)-B27)/91))</f>
      </c>
      <c r="C28" s="5">
        <f>SUM((((B2*365)-C27)/90))</f>
      </c>
      <c r="D28" s="5">
        <f>SUM((((B2*365)-D27)/89))</f>
      </c>
      <c r="E28" s="5">
        <f>SUM((((B2*365)-E27)/88))</f>
      </c>
      <c r="F28" s="5">
        <f>SUM((((B2*365)-F27)/87))</f>
      </c>
      <c r="G28" s="5">
        <f>SUM((((B2*365)-G27)/86))</f>
      </c>
      <c r="H28" s="5">
        <f>SUM((((B2*365)-H27)/85))</f>
      </c>
      <c r="I28" s="5">
        <f>SUM((((B2*365)-I27)/84))</f>
      </c>
      <c r="J28" s="5">
        <f>SUM((((B2*365)-J27)/83))</f>
      </c>
      <c r="K28" s="5">
        <f>SUM((((B2*365)-K27)/82))</f>
      </c>
      <c r="L28" s="5">
        <f>SUM((((B2*365)-L27)/81))</f>
      </c>
      <c r="M28" s="5">
        <f>SUM((((B2*365)-M27)/80))</f>
      </c>
      <c r="N28" s="5">
        <f>SUM((((B2*365)-N27)/79))</f>
      </c>
      <c r="O28" s="5">
        <f>SUM((((B2*365)-O27)/78))</f>
      </c>
      <c r="P28" s="5">
        <f>SUM((((B2*365)-P27)/77))</f>
      </c>
      <c r="Q28" s="5">
        <f>SUM((((B2*365)-Q27)/76))</f>
      </c>
      <c r="R28" s="5">
        <f>SUM((((B2*365)-R27)/75))</f>
      </c>
      <c r="S28" s="5">
        <f>SUM((((B2*365)-S27)/74))</f>
      </c>
      <c r="T28" s="5">
        <f>SUM((((B2*365)-T27)/73))</f>
      </c>
      <c r="U28" s="5">
        <f>SUM((((B2*365)-U27)/72))</f>
      </c>
      <c r="V28" s="5">
        <f>SUM((((B2*365)-V27)/71))</f>
      </c>
      <c r="W28" s="5">
        <f>SUM((((B2*365)-W27)/70))</f>
      </c>
      <c r="X28" s="5">
        <f>SUM((((B2*365)-X27)/69))</f>
      </c>
      <c r="Y28" s="5">
        <f>SUM((((B2*365)-Y27)/68))</f>
      </c>
      <c r="Z28" s="5">
        <f>SUM((((B2*365)-Z27)/67))</f>
      </c>
      <c r="AA28" s="5">
        <f>SUM((((B2*365)-AA27)/66))</f>
      </c>
      <c r="AB28" s="5">
        <f>SUM((((B2*365)-AB27)/65))</f>
      </c>
      <c r="AC28" s="5">
        <f>SUM((((B2*365)-AC27)/64))</f>
      </c>
      <c r="AD28" s="5">
        <f>SUM((((B2*365)-AD27)/63))</f>
      </c>
      <c r="AE28" s="5">
        <f>SUM((((B2*365)-AE27)/62))</f>
      </c>
      <c r="AF28" s="5">
        <f>SUM((((B2*365)-AF27)/61))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58</v>
      </c>
      <c r="B31" s="5">
        <f>SUM(B24:H24)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59</v>
      </c>
      <c r="B32" s="5">
        <f>SUM(I24:O24)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41</v>
      </c>
      <c r="B33" s="5">
        <f>SUM(P24:V24)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40</v>
      </c>
      <c r="B34" s="5">
        <f>SUM(W24:AC24)</f>
      </c>
      <c r="C34" s="5">
        <f>SUM(((7*B2)-B34))</f>
      </c>
      <c r="D34" s="6"/>
      <c r="E34" s="9">
        <f>SUM((B34/(7*B2)))</f>
      </c>
      <c r="F34" s="6"/>
    </row>
    <row r="35" spans="1:6" ht="28.5">
      <c r="A35" s="1" t="s">
        <v>20</v>
      </c>
      <c r="B35" s="5">
        <f>SUM(AD24:AF24)</f>
      </c>
      <c r="C35" s="5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</row>
    <row r="38" spans="1:5" ht="14.25">
      <c r="A38" s="1" t="s">
        <v>79</v>
      </c>
      <c r="B38" s="1">
        <f>SUM(September!B38,B37)</f>
      </c>
      <c r="C38" s="5">
        <f>SUM(((365*B2)-B38))</f>
      </c>
      <c r="E38" s="9">
        <f>SUM((B38/(365*B2)))</f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">
    <cfRule type="cellIs" priority="8" dxfId="2" operator="between" stopIfTrue="1">
      <formula>TODAY()+1</formula>
      <formula>TODAY()+1</formula>
    </cfRule>
  </conditionalFormatting>
  <conditionalFormatting sqref="C31:C34">
    <cfRule type="cellIs" priority="9" dxfId="2" operator="lessThan" stopIfTrue="1">
      <formula>0</formula>
    </cfRule>
  </conditionalFormatting>
  <conditionalFormatting sqref="E31:E34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306</v>
      </c>
      <c r="C1" s="2">
        <v>307</v>
      </c>
      <c r="D1" s="2">
        <v>308</v>
      </c>
      <c r="E1" s="2">
        <v>309</v>
      </c>
      <c r="F1" s="2">
        <v>310</v>
      </c>
      <c r="G1" s="2">
        <v>311</v>
      </c>
      <c r="H1" s="2">
        <v>312</v>
      </c>
      <c r="I1" s="2">
        <v>313</v>
      </c>
      <c r="J1" s="2">
        <v>314</v>
      </c>
      <c r="K1" s="2">
        <v>315</v>
      </c>
      <c r="L1" s="2">
        <v>316</v>
      </c>
      <c r="M1" s="2">
        <v>317</v>
      </c>
      <c r="N1" s="2">
        <v>318</v>
      </c>
      <c r="O1" s="2">
        <v>319</v>
      </c>
      <c r="P1" s="2">
        <v>320</v>
      </c>
      <c r="Q1" s="2">
        <v>321</v>
      </c>
      <c r="R1" s="2">
        <v>322</v>
      </c>
      <c r="S1" s="2">
        <v>323</v>
      </c>
      <c r="T1" s="2">
        <v>324</v>
      </c>
      <c r="U1" s="2">
        <v>325</v>
      </c>
      <c r="V1" s="2">
        <v>326</v>
      </c>
      <c r="W1" s="2">
        <v>327</v>
      </c>
      <c r="X1" s="2">
        <v>328</v>
      </c>
      <c r="Y1" s="2">
        <v>329</v>
      </c>
      <c r="Z1" s="2">
        <v>330</v>
      </c>
      <c r="AA1" s="2">
        <v>331</v>
      </c>
      <c r="AB1" s="2">
        <v>332</v>
      </c>
      <c r="AC1" s="2">
        <v>333</v>
      </c>
      <c r="AD1" s="2">
        <v>334</v>
      </c>
      <c r="AE1" s="2">
        <v>335</v>
      </c>
      <c r="AF1" s="2"/>
    </row>
    <row r="2" spans="1:2" ht="28.5">
      <c r="A2" s="1" t="s">
        <v>49</v>
      </c>
      <c r="B2" s="1">
        <f>January!B2</f>
      </c>
    </row>
    <row r="3" spans="1:32" ht="14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/>
    </row>
    <row r="26" spans="1:32" ht="28.5">
      <c r="A26" s="1" t="s">
        <v>51</v>
      </c>
      <c r="B26" s="5"/>
      <c r="C26" s="5">
        <f>SUM((((B2*30)-C25)/29))</f>
      </c>
      <c r="D26" s="5">
        <f>SUM((((B2*30)-D25)/28))</f>
      </c>
      <c r="E26" s="5">
        <f>SUM((((B2*30)-E25)/27))</f>
      </c>
      <c r="F26" s="5">
        <f>SUM((((B2*30)-F25)/26))</f>
      </c>
      <c r="G26" s="5">
        <f>SUM((((B2*30)-G25)/25))</f>
      </c>
      <c r="H26" s="5">
        <f>SUM((((B2*30)-H25)/24))</f>
      </c>
      <c r="I26" s="5">
        <f>SUM((((B2*30)-I25)/23))</f>
      </c>
      <c r="J26" s="5">
        <f>SUM((((B2*30)-J25)/22))</f>
      </c>
      <c r="K26" s="5">
        <f>SUM((((B2*30)-K25)/21))</f>
      </c>
      <c r="L26" s="5">
        <f>SUM((((B2*30)-L25)/20))</f>
      </c>
      <c r="M26" s="5">
        <f>SUM((((B2*30)-M25)/19))</f>
      </c>
      <c r="N26" s="5">
        <f>SUM((((B2*30)-N25)/18))</f>
      </c>
      <c r="O26" s="5">
        <f>SUM((((B2*30)-O25)/17))</f>
      </c>
      <c r="P26" s="5">
        <f>SUM((((B2*30)-P25)/16))</f>
      </c>
      <c r="Q26" s="5">
        <f>SUM((((B2*30)-Q25)/15))</f>
      </c>
      <c r="R26" s="5">
        <f>SUM((((B2*30)-R25)/14))</f>
      </c>
      <c r="S26" s="5">
        <f>SUM((((B2*30)-S25)/13))</f>
      </c>
      <c r="T26" s="5">
        <f>SUM((((B2*30)-T25)/12))</f>
      </c>
      <c r="U26" s="5">
        <f>SUM((((B2*30)-U25)/11))</f>
      </c>
      <c r="V26" s="5">
        <f>SUM((((B2*30)-V25)/10))</f>
      </c>
      <c r="W26" s="5">
        <f>SUM((((B2*30)-W25)/9))</f>
      </c>
      <c r="X26" s="5">
        <f>SUM((((B2*30)-X25)/8))</f>
      </c>
      <c r="Y26" s="5">
        <f>SUM((((B2*30)-Y25)/7))</f>
      </c>
      <c r="Z26" s="5">
        <f>SUM((((B2*30)-Z25)/6))</f>
      </c>
      <c r="AA26" s="5">
        <f>SUM((((B2*30)-AA25)/5))</f>
      </c>
      <c r="AB26" s="5">
        <f>SUM((((B2*30)-AB25)/4))</f>
      </c>
      <c r="AC26" s="5">
        <f>SUM((((B2*30)-AC25)/3))</f>
      </c>
      <c r="AD26" s="5">
        <f>SUM((((B2*30)-AD25)/2))</f>
      </c>
      <c r="AE26" s="5">
        <f>SUM((((B2*30)-AE25)/1))</f>
      </c>
      <c r="AF26" s="5"/>
    </row>
    <row r="27" spans="1:31" ht="14.25">
      <c r="A27" s="1" t="s">
        <v>42</v>
      </c>
      <c r="B27" s="6">
        <f>SUM(October!B38,B25)</f>
      </c>
      <c r="C27" s="6">
        <f>SUM(October!B38,C25)</f>
      </c>
      <c r="D27" s="6">
        <f>SUM(October!B38,D25)</f>
      </c>
      <c r="E27" s="6">
        <f>SUM(October!B38,E25)</f>
      </c>
      <c r="F27" s="6">
        <f>SUM(October!B38,F25)</f>
      </c>
      <c r="G27" s="6">
        <f>SUM(October!B38,G25)</f>
      </c>
      <c r="H27" s="6">
        <f>SUM(October!B38,H25)</f>
      </c>
      <c r="I27" s="6">
        <f>SUM(October!B38,I25)</f>
      </c>
      <c r="J27" s="6">
        <f>SUM(October!B38,J25)</f>
      </c>
      <c r="K27" s="6">
        <f>SUM(October!B38,K25)</f>
      </c>
      <c r="L27" s="6">
        <f>SUM(October!B38,L25)</f>
      </c>
      <c r="M27" s="6">
        <f>SUM(October!B38,M25)</f>
      </c>
      <c r="N27" s="6">
        <f>SUM(October!B38,N25)</f>
      </c>
      <c r="O27" s="6">
        <f>SUM(October!B38,O25)</f>
      </c>
      <c r="P27" s="6">
        <f>SUM(October!B38,P25)</f>
      </c>
      <c r="Q27" s="6">
        <f>SUM(October!B38,Q25)</f>
      </c>
      <c r="R27" s="6">
        <f>SUM(October!B38,R25)</f>
      </c>
      <c r="S27" s="6">
        <f>SUM(October!B38,S25)</f>
      </c>
      <c r="T27" s="6">
        <f>SUM(October!B38,T25)</f>
      </c>
      <c r="U27" s="6">
        <f>SUM(October!B38,U25)</f>
      </c>
      <c r="V27" s="6">
        <f>SUM(October!B38,V25)</f>
      </c>
      <c r="W27" s="6">
        <f>SUM(October!B38,W25)</f>
      </c>
      <c r="X27" s="6">
        <f>SUM(October!B38,X25)</f>
      </c>
      <c r="Y27" s="6">
        <f>SUM(October!B38,Y25)</f>
      </c>
      <c r="Z27" s="6">
        <f>SUM(October!B38,Z25)</f>
      </c>
      <c r="AA27" s="6">
        <f>SUM(October!B38,AA25)</f>
      </c>
      <c r="AB27" s="6">
        <f>SUM(October!B38,AB25)</f>
      </c>
      <c r="AC27" s="6">
        <f>SUM(October!B38,AC25)</f>
      </c>
      <c r="AD27" s="6">
        <f>SUM(October!B38,AD25)</f>
      </c>
      <c r="AE27" s="6">
        <f>SUM(October!B38,AE25)</f>
      </c>
    </row>
    <row r="28" spans="1:31" ht="28.5">
      <c r="A28" s="1" t="s">
        <v>10</v>
      </c>
      <c r="B28" s="5">
        <f>SUM((((B2*365)-B27)/60))</f>
      </c>
      <c r="C28" s="5">
        <f>SUM((((B2*365)-C27)/59))</f>
      </c>
      <c r="D28" s="5">
        <f>SUM((((B2*365)-D27)/58))</f>
      </c>
      <c r="E28" s="5">
        <f>SUM((((B2*365)-E27)/57))</f>
      </c>
      <c r="F28" s="5">
        <f>SUM((((B2*365)-F27)/56))</f>
      </c>
      <c r="G28" s="5">
        <f>SUM((((B2*365)-G27)/55))</f>
      </c>
      <c r="H28" s="5">
        <f>SUM((((B2*365)-H27)/54))</f>
      </c>
      <c r="I28" s="5">
        <f>SUM((((B2*365)-I27)/53))</f>
      </c>
      <c r="J28" s="5">
        <f>SUM((((B2*365)-J27)/52))</f>
      </c>
      <c r="K28" s="5">
        <f>SUM((((B2*365)-K27)/51))</f>
      </c>
      <c r="L28" s="5">
        <f>SUM((((B2*365)-L27)/50))</f>
      </c>
      <c r="M28" s="5">
        <f>SUM((((B2*365)-M27)/49))</f>
      </c>
      <c r="N28" s="5">
        <f>SUM((((B2*365)-N27)/48))</f>
      </c>
      <c r="O28" s="5">
        <f>SUM((((B2*365)-O27)/47))</f>
      </c>
      <c r="P28" s="5">
        <f>SUM((((B2*365)-P27)/46))</f>
      </c>
      <c r="Q28" s="5">
        <f>SUM((((B2*365)-Q27)/45))</f>
      </c>
      <c r="R28" s="5">
        <f>SUM((((B2*365)-R27)/44))</f>
      </c>
      <c r="S28" s="5">
        <f>SUM((((B2*365)-S27)/43))</f>
      </c>
      <c r="T28" s="5">
        <f>SUM((((B2*365)-T27)/42))</f>
      </c>
      <c r="U28" s="5">
        <f>SUM((((B2*365)-U27)/41))</f>
      </c>
      <c r="V28" s="5">
        <f>SUM((((B2*365)-V27)/40))</f>
      </c>
      <c r="W28" s="5">
        <f>SUM((((B2*365)-W27)/39))</f>
      </c>
      <c r="X28" s="5">
        <f>SUM((((B2*365)-X27)/38))</f>
      </c>
      <c r="Y28" s="5">
        <f>SUM((((B2*365)-Y27)/37))</f>
      </c>
      <c r="Z28" s="5">
        <f>SUM((((B2*365)-Z27)/36))</f>
      </c>
      <c r="AA28" s="5">
        <f>SUM((((B2*365)-AA27)/35))</f>
      </c>
      <c r="AB28" s="5">
        <f>SUM((((B2*365)-AB27)/34))</f>
      </c>
      <c r="AC28" s="5">
        <f>SUM((((B2*365)-AC27)/33))</f>
      </c>
      <c r="AD28" s="5">
        <f>SUM((((B2*365)-AD27)/32))</f>
      </c>
      <c r="AE28" s="5">
        <f>SUM((((B2*365)-AE27)/31))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44</v>
      </c>
      <c r="B31" s="5">
        <f>SUM(October!B34,B24:E24)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43</v>
      </c>
      <c r="B32" s="5">
        <f>SUM(F24:L24)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46</v>
      </c>
      <c r="B33" s="5">
        <f>SUM(M24:S24)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45</v>
      </c>
      <c r="B34" s="5">
        <f>SUM(T24:Z24)</f>
      </c>
      <c r="C34" s="5">
        <f>SUM(((7*B2)-B34))</f>
      </c>
      <c r="D34" s="6"/>
      <c r="E34" s="9">
        <f>SUM((B34/(7*B2)))</f>
      </c>
      <c r="F34" s="6"/>
    </row>
    <row r="35" spans="1:6" ht="28.5">
      <c r="A35" s="1" t="s">
        <v>21</v>
      </c>
      <c r="B35" s="5">
        <f>SUM(AA24:AE24)</f>
      </c>
      <c r="C35" s="5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</row>
    <row r="38" spans="1:5" ht="14.25">
      <c r="A38" s="1" t="s">
        <v>79</v>
      </c>
      <c r="B38" s="1">
        <f>SUM(October!B38,B37)</f>
      </c>
      <c r="C38" s="5">
        <f>SUM(((365*B2)-B38))</f>
      </c>
      <c r="E38" s="9">
        <f>SUM((B38/(365*B2)))</f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">
    <cfRule type="cellIs" priority="8" dxfId="2" operator="between" stopIfTrue="1">
      <formula>TODAY()+1</formula>
      <formula>TODAY()+1</formula>
    </cfRule>
  </conditionalFormatting>
  <conditionalFormatting sqref="C31:C34">
    <cfRule type="cellIs" priority="9" dxfId="2" operator="lessThan" stopIfTrue="1">
      <formula>0</formula>
    </cfRule>
  </conditionalFormatting>
  <conditionalFormatting sqref="E31:E34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40513</v>
      </c>
      <c r="C1" s="2">
        <v>40514</v>
      </c>
      <c r="D1" s="2">
        <v>40515</v>
      </c>
      <c r="E1" s="2">
        <v>40516</v>
      </c>
      <c r="F1" s="2">
        <v>40517</v>
      </c>
      <c r="G1" s="2">
        <v>40518</v>
      </c>
      <c r="H1" s="2">
        <v>40519</v>
      </c>
      <c r="I1" s="2">
        <v>40520</v>
      </c>
      <c r="J1" s="2">
        <v>40521</v>
      </c>
      <c r="K1" s="2">
        <v>40522</v>
      </c>
      <c r="L1" s="2">
        <v>40523</v>
      </c>
      <c r="M1" s="2">
        <v>40524</v>
      </c>
      <c r="N1" s="2">
        <v>40525</v>
      </c>
      <c r="O1" s="2">
        <v>40526</v>
      </c>
      <c r="P1" s="2">
        <v>40527</v>
      </c>
      <c r="Q1" s="2">
        <v>40528</v>
      </c>
      <c r="R1" s="2">
        <v>40529</v>
      </c>
      <c r="S1" s="2">
        <v>40530</v>
      </c>
      <c r="T1" s="2">
        <v>40531</v>
      </c>
      <c r="U1" s="2">
        <v>40532</v>
      </c>
      <c r="V1" s="2">
        <v>40533</v>
      </c>
      <c r="W1" s="2">
        <v>40534</v>
      </c>
      <c r="X1" s="2">
        <v>40535</v>
      </c>
      <c r="Y1" s="2">
        <v>40536</v>
      </c>
      <c r="Z1" s="2">
        <v>40537</v>
      </c>
      <c r="AA1" s="2">
        <v>361</v>
      </c>
      <c r="AB1" s="2">
        <v>362</v>
      </c>
      <c r="AC1" s="2">
        <v>363</v>
      </c>
      <c r="AD1" s="2">
        <v>364</v>
      </c>
      <c r="AE1" s="2">
        <v>365</v>
      </c>
      <c r="AF1" s="2">
        <v>366</v>
      </c>
    </row>
    <row r="2" spans="1:2" ht="28.5">
      <c r="A2" s="1" t="s">
        <v>49</v>
      </c>
      <c r="B2" s="1">
        <f>January!B2</f>
      </c>
    </row>
    <row r="3" spans="1:32" ht="14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>
        <f>SUM(B24:AF24)</f>
      </c>
    </row>
    <row r="26" spans="1:32" ht="28.5">
      <c r="A26" s="1" t="s">
        <v>51</v>
      </c>
      <c r="B26" s="5"/>
      <c r="C26" s="5">
        <f>SUM((((B2*31)-C25)/30))</f>
      </c>
      <c r="D26" s="5">
        <f>SUM((((B2*31)-D25)/29))</f>
      </c>
      <c r="E26" s="5">
        <f>SUM((((B2*31)-E25)/28))</f>
      </c>
      <c r="F26" s="5">
        <f>SUM((((B2*31)-F25)/27))</f>
      </c>
      <c r="G26" s="5">
        <f>SUM((((B2*31)-G25)/26))</f>
      </c>
      <c r="H26" s="5">
        <f>SUM((((B2*31)-H25)/25))</f>
      </c>
      <c r="I26" s="5">
        <f>SUM((((B2*31)-I25)/24))</f>
      </c>
      <c r="J26" s="5">
        <f>SUM((((B2*31)-J25)/23))</f>
      </c>
      <c r="K26" s="5">
        <f>SUM((((B2*31)-K25)/22))</f>
      </c>
      <c r="L26" s="5">
        <f>SUM((((B2*31)-L25)/21))</f>
      </c>
      <c r="M26" s="5">
        <f>SUM((((B2*31)-M25)/20))</f>
      </c>
      <c r="N26" s="5">
        <f>SUM((((B2*31)-N25)/19))</f>
      </c>
      <c r="O26" s="5">
        <f>SUM((((B2*31)-O25)/18))</f>
      </c>
      <c r="P26" s="5">
        <f>SUM((((B2*31)-P25)/17))</f>
      </c>
      <c r="Q26" s="5">
        <f>SUM((((B2*31)-Q25)/16))</f>
      </c>
      <c r="R26" s="5">
        <f>SUM((((B2*31)-R25)/15))</f>
      </c>
      <c r="S26" s="5">
        <f>SUM((((B2*31)-S25)/14))</f>
      </c>
      <c r="T26" s="5">
        <f>SUM((((B2*31)-T25)/13))</f>
      </c>
      <c r="U26" s="5">
        <f>SUM((((B2*31)-U25)/12))</f>
      </c>
      <c r="V26" s="5">
        <f>SUM((((B2*31)-V25)/11))</f>
      </c>
      <c r="W26" s="5">
        <f>SUM((((B2*31)-W25)/10))</f>
      </c>
      <c r="X26" s="5">
        <f>SUM((((B2*31)-X25)/9))</f>
      </c>
      <c r="Y26" s="5">
        <f>SUM((((B2*31)-Y25)/8))</f>
      </c>
      <c r="Z26" s="5">
        <f>SUM((((B2*31)-Z25)/7))</f>
      </c>
      <c r="AA26" s="5">
        <f>SUM((((B2*31)-AA25)/6))</f>
      </c>
      <c r="AB26" s="5">
        <f>SUM((((B2*31)-AB25)/5))</f>
      </c>
      <c r="AC26" s="5">
        <f>SUM((((B2*31)-AC25)/4))</f>
      </c>
      <c r="AD26" s="5">
        <f>SUM((((B2*31)-AD25)/3))</f>
      </c>
      <c r="AE26" s="5">
        <f>SUM((((B2*31)-AE25)/2))</f>
      </c>
      <c r="AF26" s="5">
        <f>SUM((((B2*31)-AF25)/1))</f>
      </c>
    </row>
    <row r="27" spans="1:32" ht="14.25">
      <c r="A27" s="1" t="s">
        <v>42</v>
      </c>
      <c r="B27" s="6">
        <f>SUM(November!B38,B25)</f>
      </c>
      <c r="C27" s="6">
        <f>SUM(November!B38,C25)</f>
      </c>
      <c r="D27" s="6">
        <f>SUM(November!B38,D25)</f>
      </c>
      <c r="E27" s="6">
        <f>SUM(November!B38,E25)</f>
      </c>
      <c r="F27" s="6">
        <f>SUM(November!B38,F25)</f>
      </c>
      <c r="G27" s="6">
        <f>SUM(November!B38,G25)</f>
      </c>
      <c r="H27" s="6">
        <f>SUM(November!B38,H25)</f>
      </c>
      <c r="I27" s="6">
        <f>SUM(November!B38,I25)</f>
      </c>
      <c r="J27" s="6">
        <f>SUM(November!B38,J25)</f>
      </c>
      <c r="K27" s="6">
        <f>SUM(November!B38,K25)</f>
      </c>
      <c r="L27" s="6">
        <f>SUM(November!B38,L25)</f>
      </c>
      <c r="M27" s="6">
        <f>SUM(November!B38,M25)</f>
      </c>
      <c r="N27" s="6">
        <f>SUM(November!B38,N25)</f>
      </c>
      <c r="O27" s="6">
        <f>SUM(November!B38,O25)</f>
      </c>
      <c r="P27" s="6">
        <f>SUM(November!B38,P25)</f>
      </c>
      <c r="Q27" s="6">
        <f>SUM(November!B38,Q25)</f>
      </c>
      <c r="R27" s="6">
        <f>SUM(November!B38,R25)</f>
      </c>
      <c r="S27" s="6">
        <f>SUM(November!B38,S25)</f>
      </c>
      <c r="T27" s="6">
        <f>SUM(November!B38,T25)</f>
      </c>
      <c r="U27" s="6">
        <f>SUM(November!B38,U25)</f>
      </c>
      <c r="V27" s="6">
        <f>SUM(November!B38,V25)</f>
      </c>
      <c r="W27" s="6">
        <f>SUM(November!B38,W25)</f>
      </c>
      <c r="X27" s="6">
        <f>SUM(November!B38,X25)</f>
      </c>
      <c r="Y27" s="6">
        <f>SUM(November!B38,Y25)</f>
      </c>
      <c r="Z27" s="6">
        <f>SUM(November!B38,Z25)</f>
      </c>
      <c r="AA27" s="6">
        <f>SUM(November!B38,AA25)</f>
      </c>
      <c r="AB27" s="6">
        <f>SUM(November!B38,AB25)</f>
      </c>
      <c r="AC27" s="6">
        <f>SUM(November!B38,AC25)</f>
      </c>
      <c r="AD27" s="6">
        <f>SUM(November!B38,AD25)</f>
      </c>
      <c r="AE27" s="6">
        <f>SUM(November!B38,AE25)</f>
      </c>
      <c r="AF27" s="6">
        <f>SUM(November!B38,AF25)</f>
      </c>
    </row>
    <row r="28" spans="1:32" ht="28.5">
      <c r="A28" s="1" t="s">
        <v>10</v>
      </c>
      <c r="B28" s="5">
        <f>SUM((((B2*365)-B27)/30))</f>
      </c>
      <c r="C28" s="5">
        <f>SUM((((B2*365)-C27)/29))</f>
      </c>
      <c r="D28" s="5">
        <f>SUM((((B2*365)-D27)/28))</f>
      </c>
      <c r="E28" s="5">
        <f>SUM((((B2*365)-E27)/27))</f>
      </c>
      <c r="F28" s="5">
        <f>SUM((((B2*365)-F27)/26))</f>
      </c>
      <c r="G28" s="5">
        <f>SUM((((B2*365)-G27)/25))</f>
      </c>
      <c r="H28" s="5">
        <f>SUM((((B2*365)-H27)/24))</f>
      </c>
      <c r="I28" s="5">
        <f>SUM((((B2*365)-I27)/23))</f>
      </c>
      <c r="J28" s="5">
        <f>SUM((((B2*365)-J27)/22))</f>
      </c>
      <c r="K28" s="5">
        <f>SUM((((B2*365)-K27)/21))</f>
      </c>
      <c r="L28" s="5">
        <f>SUM((((B2*365)-L27)/20))</f>
      </c>
      <c r="M28" s="5">
        <f>SUM((((B2*365)-M27)/19))</f>
      </c>
      <c r="N28" s="5">
        <f>SUM((((B2*365)-N27)/18))</f>
      </c>
      <c r="O28" s="5">
        <f>SUM((((B2*365)-O27)/17))</f>
      </c>
      <c r="P28" s="5">
        <f>SUM((((B2*365)-P27)/16))</f>
      </c>
      <c r="Q28" s="5">
        <f>SUM((((B2*365)-Q27)/15))</f>
      </c>
      <c r="R28" s="5">
        <f>SUM((((B2*365)-R27)/14))</f>
      </c>
      <c r="S28" s="5">
        <f>SUM((((B2*365)-S27)/13))</f>
      </c>
      <c r="T28" s="5">
        <f>SUM((((B2*365)-T27)/12))</f>
      </c>
      <c r="U28" s="5">
        <f>SUM((((B2*365)-U27)/11))</f>
      </c>
      <c r="V28" s="5">
        <f>SUM((((B2*365)-V27)/10))</f>
      </c>
      <c r="W28" s="5">
        <f>SUM((((B2*365)-W27)/9))</f>
      </c>
      <c r="X28" s="5">
        <f>SUM((((B2*365)-X27)/8))</f>
      </c>
      <c r="Y28" s="5">
        <f>SUM((((B2*365)-Y27)/7))</f>
      </c>
      <c r="Z28" s="5">
        <f>SUM((((B2*365)-Z27)/6))</f>
      </c>
      <c r="AA28" s="5">
        <f>SUM((((B2*365)-AA27)/5))</f>
      </c>
      <c r="AB28" s="5">
        <f>SUM((((B2*365)-AB27)/4))</f>
      </c>
      <c r="AC28" s="5">
        <f>SUM((((B2*365)-AC27)/3))</f>
      </c>
      <c r="AD28" s="5">
        <f>SUM((((B2*365)-AD27)/2))</f>
      </c>
      <c r="AE28" s="5">
        <f>SUM((((B2*365)-AE27)/1))</f>
      </c>
      <c r="AF28" s="5">
        <f>SUM(((B2*365)-AF27))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48</v>
      </c>
      <c r="B31" s="5">
        <f>SUM(November!B35,B24:C24)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47</v>
      </c>
      <c r="B32" s="5">
        <f>SUM(D24:J24)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62</v>
      </c>
      <c r="B33" s="5">
        <f>SUM(K24:Q24)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60</v>
      </c>
      <c r="B34" s="5">
        <f>SUM(R24:X24)</f>
      </c>
      <c r="C34" s="5">
        <f>SUM(((7*B2)-B34))</f>
      </c>
      <c r="D34" s="6"/>
      <c r="E34" s="9">
        <f>SUM((B34/(7*B2)))</f>
      </c>
      <c r="F34" s="6"/>
    </row>
    <row r="35" spans="1:6" ht="14.25">
      <c r="A35" s="1" t="s">
        <v>61</v>
      </c>
      <c r="B35" s="5">
        <f>SUM(Y24:AF24)</f>
      </c>
      <c r="C35" s="5">
        <f>SUM(((7*B2)-B35))</f>
      </c>
      <c r="D35" s="6"/>
      <c r="E35" s="9">
        <f>SUM((B35/(7*B2)))</f>
      </c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</row>
    <row r="38" spans="1:5" ht="14.25">
      <c r="A38" s="1" t="s">
        <v>79</v>
      </c>
      <c r="B38" s="1">
        <f>SUM(November!B38,B37)</f>
      </c>
      <c r="C38" s="5">
        <f>SUM(((365*B2)-B38))</f>
      </c>
      <c r="E38" s="9">
        <f>SUM((B38/(365*B2)))</f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">
    <cfRule type="cellIs" priority="8" dxfId="2" operator="between" stopIfTrue="1">
      <formula>TODAY()+1</formula>
      <formula>TODAY()+1</formula>
    </cfRule>
  </conditionalFormatting>
  <conditionalFormatting sqref="C31:C35">
    <cfRule type="cellIs" priority="9" dxfId="2" operator="lessThan" stopIfTrue="1">
      <formula>0</formula>
    </cfRule>
  </conditionalFormatting>
  <conditionalFormatting sqref="E31:E35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/>
  </sheetViews>
  <sheetFormatPr defaultColWidth="17.140625" defaultRowHeight="12.75" customHeight="1"/>
  <cols>
    <col min="1" max="1" width="19.140625" style="0" customWidth="1"/>
    <col min="2" max="2" width="17.57421875" style="0" customWidth="1"/>
    <col min="3" max="20" width="17.140625" style="0" customWidth="1"/>
  </cols>
  <sheetData>
    <row r="1" spans="1:2" ht="28.5">
      <c r="A1" s="1" t="s">
        <v>49</v>
      </c>
      <c r="B1" s="6">
        <f>January!B2</f>
      </c>
    </row>
    <row r="2" ht="12.75" customHeight="1"/>
    <row r="3" spans="2:3" ht="28.5">
      <c r="B3" s="1" t="s">
        <v>104</v>
      </c>
      <c r="C3" s="1" t="s">
        <v>57</v>
      </c>
    </row>
    <row r="4" spans="1:3" ht="14.25">
      <c r="A4" s="1" t="s">
        <v>29</v>
      </c>
      <c r="B4" s="5"/>
      <c r="C4" s="6">
        <f>SUM(((B1*31)-B4))</f>
      </c>
    </row>
    <row r="5" spans="1:3" ht="14.25">
      <c r="A5" s="1" t="s">
        <v>31</v>
      </c>
      <c r="C5" s="6">
        <f>SUM(((B1*59)-B5))</f>
      </c>
    </row>
    <row r="6" spans="1:3" ht="14.25">
      <c r="A6" s="1" t="s">
        <v>85</v>
      </c>
      <c r="C6" s="6">
        <f>SUM(((B1*90)-B6))</f>
      </c>
    </row>
    <row r="7" spans="1:3" ht="14.25">
      <c r="A7" s="1" t="s">
        <v>101</v>
      </c>
      <c r="C7" s="6">
        <f>SUM(((B1*120)-B7))</f>
      </c>
    </row>
    <row r="8" spans="1:3" ht="14.25">
      <c r="A8" s="1" t="s">
        <v>89</v>
      </c>
      <c r="C8" s="6">
        <f>SUM(((B1*151)-B8))</f>
      </c>
    </row>
    <row r="9" spans="1:3" ht="14.25">
      <c r="A9" s="1" t="s">
        <v>11</v>
      </c>
      <c r="C9" s="6">
        <f>SUM(((B1*181)-B9))</f>
      </c>
    </row>
    <row r="10" spans="1:3" ht="14.25">
      <c r="A10" s="1" t="s">
        <v>36</v>
      </c>
      <c r="C10" s="6">
        <f>SUM(((B1*212)-B10))</f>
      </c>
    </row>
    <row r="11" spans="1:3" ht="14.25">
      <c r="A11" s="1" t="s">
        <v>22</v>
      </c>
      <c r="C11" s="6">
        <f>SUM(((B1*243)-B11))</f>
      </c>
    </row>
    <row r="12" spans="1:3" ht="14.25">
      <c r="A12" s="1" t="s">
        <v>23</v>
      </c>
      <c r="C12" s="6">
        <f>SUM(((B1*273)-B12))</f>
      </c>
    </row>
    <row r="13" spans="1:3" ht="14.25">
      <c r="A13" s="1" t="s">
        <v>6</v>
      </c>
      <c r="C13" s="6">
        <f>SUM(((B1*304)-B13))</f>
      </c>
    </row>
    <row r="14" spans="1:3" ht="14.25">
      <c r="A14" s="1" t="s">
        <v>88</v>
      </c>
      <c r="C14" s="6">
        <f>SUM(((B1*335)-B14))</f>
      </c>
    </row>
    <row r="15" spans="1:3" ht="14.25">
      <c r="A15" s="1" t="s">
        <v>37</v>
      </c>
      <c r="C15" s="6">
        <f>SUM(((B1*365)-B15))</f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spans="1:2" ht="14.25">
      <c r="A24" s="1" t="s">
        <v>24</v>
      </c>
      <c r="B24" s="5">
        <f>December!B38</f>
      </c>
    </row>
    <row r="25" spans="1:2" ht="14.25">
      <c r="A25" s="1" t="s">
        <v>25</v>
      </c>
      <c r="B25" s="5">
        <f>SUM(((365*B1)-B24))</f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conditionalFormatting sqref="B25 C4:C15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32</v>
      </c>
      <c r="C1" s="2">
        <v>33</v>
      </c>
      <c r="D1" s="2">
        <v>34</v>
      </c>
      <c r="E1" s="2">
        <v>35</v>
      </c>
      <c r="F1" s="2">
        <v>36</v>
      </c>
      <c r="G1" s="2">
        <v>37</v>
      </c>
      <c r="H1" s="2">
        <v>38</v>
      </c>
      <c r="I1" s="2">
        <v>39</v>
      </c>
      <c r="J1" s="2">
        <v>40</v>
      </c>
      <c r="K1" s="2">
        <v>41</v>
      </c>
      <c r="L1" s="2">
        <v>42</v>
      </c>
      <c r="M1" s="2">
        <v>43</v>
      </c>
      <c r="N1" s="2">
        <v>44</v>
      </c>
      <c r="O1" s="2">
        <v>45</v>
      </c>
      <c r="P1" s="2">
        <v>46</v>
      </c>
      <c r="Q1" s="2">
        <v>47</v>
      </c>
      <c r="R1" s="2">
        <v>48</v>
      </c>
      <c r="S1" s="2">
        <v>49</v>
      </c>
      <c r="T1" s="2">
        <v>50</v>
      </c>
      <c r="U1" s="2">
        <v>51</v>
      </c>
      <c r="V1" s="2">
        <v>52</v>
      </c>
      <c r="W1" s="2">
        <v>53</v>
      </c>
      <c r="X1" s="2">
        <v>54</v>
      </c>
      <c r="Y1" s="2">
        <v>55</v>
      </c>
      <c r="Z1" s="2">
        <v>56</v>
      </c>
      <c r="AA1" s="2">
        <v>57</v>
      </c>
      <c r="AB1" s="2">
        <v>58</v>
      </c>
      <c r="AC1" s="2">
        <v>59</v>
      </c>
      <c r="AD1" s="2"/>
      <c r="AE1" s="2"/>
      <c r="AF1" s="2"/>
    </row>
    <row r="2" spans="1:2" ht="28.5">
      <c r="A2" s="1" t="s">
        <v>49</v>
      </c>
      <c r="B2" s="1">
        <f>January!B2</f>
      </c>
    </row>
    <row r="3" spans="1:32" ht="14.25">
      <c r="A3" s="3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50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</v>
      </c>
    </row>
    <row r="11" ht="14.25">
      <c r="A11" s="1" t="s">
        <v>5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/>
      <c r="AE25" s="5"/>
      <c r="AF25" s="5"/>
    </row>
    <row r="26" spans="1:32" ht="28.5">
      <c r="A26" s="1" t="s">
        <v>51</v>
      </c>
      <c r="B26" s="5"/>
      <c r="C26" s="5">
        <f>SUM((((B2*28)-C25)/27))</f>
      </c>
      <c r="D26" s="5">
        <f>SUM((((B2*28)-D25)/26))</f>
      </c>
      <c r="E26" s="5">
        <f>SUM((((B2*28)-E25)/25))</f>
      </c>
      <c r="F26" s="5">
        <f>SUM((((B2*28)-F25)/24))</f>
      </c>
      <c r="G26" s="5">
        <f>SUM((((B2*28)-G25)/23))</f>
      </c>
      <c r="H26" s="5">
        <f>SUM((((B2*28)-H25)/22))</f>
      </c>
      <c r="I26" s="5">
        <f>SUM((((B2*28)-I25)/21))</f>
      </c>
      <c r="J26" s="5">
        <f>SUM((((B2*28)-J25)/20))</f>
      </c>
      <c r="K26" s="5">
        <f>SUM((((B2*28)-K25)/19))</f>
      </c>
      <c r="L26" s="5">
        <f>SUM((((B2*28)-L25)/18))</f>
      </c>
      <c r="M26" s="5">
        <f>SUM((((B2*28)-M25)/17))</f>
      </c>
      <c r="N26" s="5">
        <f>SUM((((B2*28)-N25)/16))</f>
      </c>
      <c r="O26" s="5">
        <f>SUM((((B2*28)-O25)/15))</f>
      </c>
      <c r="P26" s="5">
        <f>SUM((((B2*28)-P25)/14))</f>
      </c>
      <c r="Q26" s="5">
        <f>SUM((((B2*28)-Q25)/13))</f>
      </c>
      <c r="R26" s="5">
        <f>SUM((((B2*28)-R25)/12))</f>
      </c>
      <c r="S26" s="5">
        <f>SUM((((B2*28)-S25)/11))</f>
      </c>
      <c r="T26" s="5">
        <f>SUM((((B2*28)-T25)/10))</f>
      </c>
      <c r="U26" s="5">
        <f>SUM((((B2*28)-U25)/9))</f>
      </c>
      <c r="V26" s="5">
        <f>SUM((((B2*28)-V25)/8))</f>
      </c>
      <c r="W26" s="5">
        <f>SUM((((B2*28)-W25)/7))</f>
      </c>
      <c r="X26" s="5">
        <f>SUM((((B2*28)-X25)/6))</f>
      </c>
      <c r="Y26" s="5">
        <f>SUM((((B2*28)-Y25)/5))</f>
      </c>
      <c r="Z26" s="5">
        <f>SUM((((B2*28)-Z25)/4))</f>
      </c>
      <c r="AA26" s="5">
        <f>SUM((((B2*28)-AA25)/3))</f>
      </c>
      <c r="AB26" s="5">
        <f>SUM((((B2*28)-AB25)/2))</f>
      </c>
      <c r="AC26" s="5">
        <f>SUM((((B2*28)-AC25)/1))</f>
      </c>
      <c r="AD26" s="5"/>
      <c r="AE26" s="5"/>
      <c r="AF26" s="5"/>
    </row>
    <row r="27" spans="1:29" ht="14.25" hidden="1">
      <c r="A27" s="1" t="s">
        <v>42</v>
      </c>
      <c r="B27" s="5">
        <f>SUM(January!B38,B24)</f>
      </c>
      <c r="C27" s="5">
        <f>SUM(January!B38,C24)</f>
      </c>
      <c r="D27" s="5">
        <f>SUM(January!B38,D24)</f>
      </c>
      <c r="E27" s="5">
        <f>SUM(January!B38,E24)</f>
      </c>
      <c r="F27" s="5">
        <f>SUM(January!B38,F24)</f>
      </c>
      <c r="G27" s="5">
        <f>SUM(January!B38,G24)</f>
      </c>
      <c r="H27" s="5">
        <f>SUM(January!B38,H24)</f>
      </c>
      <c r="I27" s="5">
        <f>SUM(January!B38,I24)</f>
      </c>
      <c r="J27" s="5">
        <f>SUM(January!B38,J24)</f>
      </c>
      <c r="K27" s="5">
        <f>SUM(January!B38,K24)</f>
      </c>
      <c r="L27" s="5">
        <f>SUM(January!B38,L24)</f>
      </c>
      <c r="M27" s="5">
        <f>SUM(January!B38,M24)</f>
      </c>
      <c r="N27" s="5">
        <f>SUM(January!B38,N24)</f>
      </c>
      <c r="O27" s="5">
        <f>SUM(January!B38,O24)</f>
      </c>
      <c r="P27" s="5">
        <f>SUM(January!B38,P24)</f>
      </c>
      <c r="Q27" s="5">
        <f>SUM(January!B38,Q24)</f>
      </c>
      <c r="R27" s="5">
        <f>SUM(January!B38,R24)</f>
      </c>
      <c r="S27" s="5">
        <f>SUM(January!B38,S24)</f>
      </c>
      <c r="T27" s="5">
        <f>SUM(January!B38,T24)</f>
      </c>
      <c r="U27" s="5">
        <f>SUM(January!B38,U24)</f>
      </c>
      <c r="V27" s="5">
        <f>SUM(January!B38,V24)</f>
      </c>
      <c r="W27" s="5">
        <f>SUM(January!B38,W24)</f>
      </c>
      <c r="X27" s="5">
        <f>SUM(January!B38,X24)</f>
      </c>
      <c r="Y27" s="5">
        <f>SUM(January!B38,Y24)</f>
      </c>
      <c r="Z27" s="5">
        <f>SUM(January!B38,Z24)</f>
      </c>
      <c r="AA27" s="5">
        <f>SUM(January!B38,AA24)</f>
      </c>
      <c r="AB27" s="5">
        <f>SUM(January!B38,AB24)</f>
      </c>
      <c r="AC27" s="5">
        <f>SUM(January!B38,AC24)</f>
      </c>
    </row>
    <row r="28" spans="1:29" ht="28.5">
      <c r="A28" s="1" t="s">
        <v>10</v>
      </c>
      <c r="B28" s="5">
        <f>SUM((((B2*365)-B27)/334))</f>
      </c>
      <c r="C28" s="5">
        <f>SUM((((B2*365)-C27)/333))</f>
      </c>
      <c r="D28" s="5">
        <f>SUM((((B2*365)-D27)/332))</f>
      </c>
      <c r="E28" s="5">
        <f>SUM((((B2*365)-E27)/331))</f>
      </c>
      <c r="F28" s="5">
        <f>SUM((((B2*365)-F27)/330))</f>
      </c>
      <c r="G28" s="5">
        <f>SUM((((B2*365)-G27)/329))</f>
      </c>
      <c r="H28" s="5">
        <f>SUM((((B2*365)-H27)/328))</f>
      </c>
      <c r="I28" s="5">
        <f>SUM((((B2*365)-I27)/327))</f>
      </c>
      <c r="J28" s="5">
        <f>SUM((((B2*365)-J27)/326))</f>
      </c>
      <c r="K28" s="5">
        <f>SUM((((B2*365)-K27)/325))</f>
      </c>
      <c r="L28" s="5">
        <f>SUM((((B2*365)-L27)/324))</f>
      </c>
      <c r="M28" s="5">
        <f>SUM((((B2*365)-M27)/323))</f>
      </c>
      <c r="N28" s="5">
        <f>SUM((((B2*365)-N27)/322))</f>
      </c>
      <c r="O28" s="5">
        <f>SUM((((B2*365)-O27)/321))</f>
      </c>
      <c r="P28" s="5">
        <f>SUM((((B2*365)-P27)/320))</f>
      </c>
      <c r="Q28" s="5">
        <f>SUM((((B2*365)-Q27)/319))</f>
      </c>
      <c r="R28" s="5">
        <f>SUM((((B2*365)-R27)/318))</f>
      </c>
      <c r="S28" s="5">
        <f>SUM((((B2*365)-S27)/317))</f>
      </c>
      <c r="T28" s="5">
        <f>SUM((((B2*365)-T27)/316))</f>
      </c>
      <c r="U28" s="5">
        <f>SUM((((B2*365)-U27)/315))</f>
      </c>
      <c r="V28" s="5">
        <f>SUM((((B2*365)-V27)/314))</f>
      </c>
      <c r="W28" s="5">
        <f>SUM((((B2*365)-W27)/313))</f>
      </c>
      <c r="X28" s="5">
        <f>SUM((((B2*365)-X27)/312))</f>
      </c>
      <c r="Y28" s="5">
        <f>SUM((((B2*365)-Y27)/311))</f>
      </c>
      <c r="Z28" s="5">
        <f>SUM((((B2*365)-Z27)/310))</f>
      </c>
      <c r="AA28" s="5">
        <f>SUM((((B2*365)-AA27)/309))</f>
      </c>
      <c r="AB28" s="5">
        <f>SUM((((B2*365)-AB27)/308))</f>
      </c>
      <c r="AC28" s="5">
        <f>SUM((((B2*365)-AC27)/307))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70</v>
      </c>
      <c r="B31" s="5">
        <f>SUM(B24:E24,January!B35)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63</v>
      </c>
      <c r="B32" s="5">
        <f>SUM(F24:L24)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65</v>
      </c>
      <c r="B33" s="5">
        <f>SUM(M24:S24)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75</v>
      </c>
      <c r="B34" s="5">
        <f>SUM(T24:Z24)</f>
      </c>
      <c r="C34" s="5">
        <f>SUM(((7*B2)-B34))</f>
      </c>
      <c r="D34" s="6"/>
      <c r="E34" s="9">
        <f>SUM((B34/(7*B2)))</f>
      </c>
      <c r="F34" s="6"/>
    </row>
    <row r="35" spans="1:6" ht="14.25">
      <c r="A35" s="1" t="s">
        <v>4</v>
      </c>
      <c r="B35" s="5">
        <f>SUM(AA24:AC24)</f>
      </c>
      <c r="C35" s="5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</row>
    <row r="38" spans="1:5" ht="14.25">
      <c r="A38" s="1" t="s">
        <v>79</v>
      </c>
      <c r="B38" s="1">
        <f>SUM(January!B38,B37)</f>
      </c>
      <c r="C38" s="5">
        <f>SUM(((365*B2)-B38))</f>
      </c>
      <c r="E38" s="9">
        <f>SUM((B38/(365*B2)))</f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:L26">
    <cfRule type="cellIs" priority="8" dxfId="2" operator="between" stopIfTrue="1">
      <formula>TODAY()+1</formula>
      <formula>TODAY()+1</formula>
    </cfRule>
  </conditionalFormatting>
  <conditionalFormatting sqref="C31:C34 B28:AC28">
    <cfRule type="cellIs" priority="9" dxfId="2" operator="lessThan" stopIfTrue="1">
      <formula>0</formula>
    </cfRule>
  </conditionalFormatting>
  <conditionalFormatting sqref="E31:E34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61</v>
      </c>
      <c r="C1" s="2">
        <v>62</v>
      </c>
      <c r="D1" s="2">
        <v>63</v>
      </c>
      <c r="E1" s="2">
        <v>64</v>
      </c>
      <c r="F1" s="2">
        <v>65</v>
      </c>
      <c r="G1" s="2">
        <v>66</v>
      </c>
      <c r="H1" s="2">
        <v>67</v>
      </c>
      <c r="I1" s="2">
        <v>68</v>
      </c>
      <c r="J1" s="2">
        <v>69</v>
      </c>
      <c r="K1" s="2">
        <v>70</v>
      </c>
      <c r="L1" s="2">
        <v>71</v>
      </c>
      <c r="M1" s="2">
        <v>72</v>
      </c>
      <c r="N1" s="2">
        <v>73</v>
      </c>
      <c r="O1" s="2">
        <v>74</v>
      </c>
      <c r="P1" s="2">
        <v>75</v>
      </c>
      <c r="Q1" s="2">
        <v>76</v>
      </c>
      <c r="R1" s="2">
        <v>77</v>
      </c>
      <c r="S1" s="2">
        <v>78</v>
      </c>
      <c r="T1" s="2">
        <v>79</v>
      </c>
      <c r="U1" s="2">
        <v>80</v>
      </c>
      <c r="V1" s="2">
        <v>81</v>
      </c>
      <c r="W1" s="2">
        <v>82</v>
      </c>
      <c r="X1" s="2">
        <v>83</v>
      </c>
      <c r="Y1" s="2">
        <v>84</v>
      </c>
      <c r="Z1" s="2">
        <v>85</v>
      </c>
      <c r="AA1" s="2">
        <v>86</v>
      </c>
      <c r="AB1" s="2">
        <v>87</v>
      </c>
      <c r="AC1" s="2">
        <v>88</v>
      </c>
      <c r="AD1" s="2">
        <v>89</v>
      </c>
      <c r="AE1" s="2">
        <v>90</v>
      </c>
      <c r="AF1" s="2">
        <v>91</v>
      </c>
    </row>
    <row r="2" spans="1:2" ht="28.5">
      <c r="A2" s="1" t="s">
        <v>49</v>
      </c>
      <c r="B2" s="1">
        <f>January!B2</f>
      </c>
    </row>
    <row r="3" spans="1:32" ht="14.25">
      <c r="A3" s="3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>
        <f>SUM(B24:AF24)</f>
      </c>
    </row>
    <row r="26" spans="1:32" ht="28.5">
      <c r="A26" s="1" t="s">
        <v>51</v>
      </c>
      <c r="B26" s="5"/>
      <c r="C26" s="5">
        <f>SUM((((B2*31)-C25)/30))</f>
      </c>
      <c r="D26" s="5">
        <f>SUM((((B2*31)-D25)/29))</f>
      </c>
      <c r="E26" s="5">
        <f>SUM((((B2*31)-E25)/28))</f>
      </c>
      <c r="F26" s="5">
        <f>SUM((((B2*31)-F25)/27))</f>
      </c>
      <c r="G26" s="5">
        <f>SUM((((B2*31)-G25)/26))</f>
      </c>
      <c r="H26" s="5">
        <f>SUM((((B2*31)-H25)/25))</f>
      </c>
      <c r="I26" s="5">
        <f>SUM((((B2*31)-I25)/24))</f>
      </c>
      <c r="J26" s="5">
        <f>SUM((((B2*31)-J25)/23))</f>
      </c>
      <c r="K26" s="5">
        <f>SUM((((B2*31)-K25)/22))</f>
      </c>
      <c r="L26" s="5">
        <f>SUM((((B2*31)-L25)/21))</f>
      </c>
      <c r="M26" s="5">
        <f>SUM((((B2*31)-M25)/20))</f>
      </c>
      <c r="N26" s="5">
        <f>SUM((((B2*31)-N25)/19))</f>
      </c>
      <c r="O26" s="5">
        <f>SUM((((B2*31)-O25)/18))</f>
      </c>
      <c r="P26" s="5">
        <f>SUM((((B2*31)-P25)/17))</f>
      </c>
      <c r="Q26" s="5">
        <f>SUM((((B2*31)-Q25)/16))</f>
      </c>
      <c r="R26" s="5">
        <f>SUM((((B2*31)-R25)/15))</f>
      </c>
      <c r="S26" s="5">
        <f>SUM((((B2*31)-S25)/14))</f>
      </c>
      <c r="T26" s="5">
        <f>SUM((((B2*31)-T25)/13))</f>
      </c>
      <c r="U26" s="5">
        <f>SUM((((B2*31)-U25)/12))</f>
      </c>
      <c r="V26" s="5">
        <f>SUM((((B2*31)-V25)/11))</f>
      </c>
      <c r="W26" s="5">
        <f>SUM((((B2*31)-W25)/10))</f>
      </c>
      <c r="X26" s="5">
        <f>SUM((((B2*31)-X25)/9))</f>
      </c>
      <c r="Y26" s="5">
        <f>SUM((((B2*31)-Y25)/8))</f>
      </c>
      <c r="Z26" s="5">
        <f>SUM((((B2*31)-Z25)/7))</f>
      </c>
      <c r="AA26" s="5">
        <f>SUM((((B2*31)-AA25)/6))</f>
      </c>
      <c r="AB26" s="5">
        <f>SUM((((B2*31)-AB25)/5))</f>
      </c>
      <c r="AC26" s="5">
        <f>SUM((((B2*31)-AC25)/4))</f>
      </c>
      <c r="AD26" s="5">
        <f>SUM((((B2*31)-AD25)/3))</f>
      </c>
      <c r="AE26" s="5">
        <f>SUM((((B2*31)-AE25)/2))</f>
      </c>
      <c r="AF26" s="5">
        <f>SUM((((B2*31)-AF25)/1))</f>
      </c>
    </row>
    <row r="27" spans="1:32" ht="14.25" hidden="1">
      <c r="A27" s="1" t="s">
        <v>42</v>
      </c>
      <c r="B27" s="6">
        <f>SUM(February!B38,B24)</f>
      </c>
      <c r="C27" s="6">
        <f>SUM(February!B38,C24)</f>
      </c>
      <c r="D27" s="6">
        <f>SUM(February!B38,D24)</f>
      </c>
      <c r="E27" s="6">
        <f>SUM(February!B38,E24)</f>
      </c>
      <c r="F27" s="6">
        <f>SUM(February!B38,F24)</f>
      </c>
      <c r="G27" s="6">
        <f>SUM(February!B38,G24)</f>
      </c>
      <c r="H27" s="6">
        <f>SUM(February!B38,H24)</f>
      </c>
      <c r="I27" s="6">
        <f>SUM(February!B38,I24)</f>
      </c>
      <c r="J27" s="6">
        <f>SUM(February!B38,J24)</f>
      </c>
      <c r="K27" s="6">
        <f>SUM(February!B38,K24)</f>
      </c>
      <c r="L27" s="6">
        <f>SUM(February!B38,L24)</f>
      </c>
      <c r="M27" s="6">
        <f>SUM(February!B38,M24)</f>
      </c>
      <c r="N27" s="6">
        <f>SUM(February!B38,N24)</f>
      </c>
      <c r="O27" s="6">
        <f>SUM(February!B38,O24)</f>
      </c>
      <c r="P27" s="6">
        <f>SUM(February!B38,P24)</f>
      </c>
      <c r="Q27" s="6">
        <f>SUM(February!B38,Q24)</f>
      </c>
      <c r="R27" s="6">
        <f>SUM(February!B38,R24)</f>
      </c>
      <c r="S27" s="6">
        <f>SUM(February!B38,S24)</f>
      </c>
      <c r="T27" s="6">
        <f>SUM(February!B38,T24)</f>
      </c>
      <c r="U27" s="6">
        <f>SUM(February!B38,U24)</f>
      </c>
      <c r="V27" s="6">
        <f>SUM(February!B38,V24)</f>
      </c>
      <c r="W27" s="6">
        <f>SUM(February!B38,W24)</f>
      </c>
      <c r="X27" s="6">
        <f>SUM(February!B38,X24)</f>
      </c>
      <c r="Y27" s="6">
        <f>SUM(February!B38,Y24)</f>
      </c>
      <c r="Z27" s="6">
        <f>SUM(February!B38,Z24)</f>
      </c>
      <c r="AA27" s="6">
        <f>SUM(February!B38,AA24)</f>
      </c>
      <c r="AB27" s="6">
        <f>SUM(February!B38,AB24)</f>
      </c>
      <c r="AC27" s="6">
        <f>SUM(February!B38,AC24)</f>
      </c>
      <c r="AD27" s="6">
        <f>SUM(February!B38,AD24)</f>
      </c>
      <c r="AE27" s="6">
        <f>SUM(February!B38,AE24)</f>
      </c>
      <c r="AF27" s="6">
        <f>SUM(February!B38,AF24)</f>
      </c>
    </row>
    <row r="28" spans="1:32" ht="28.5">
      <c r="A28" s="1" t="s">
        <v>10</v>
      </c>
      <c r="B28" s="5">
        <f>SUM((((B2*365)-B27)/306))</f>
      </c>
      <c r="C28" s="5">
        <f>SUM((((B2*365)-C27)/305))</f>
      </c>
      <c r="D28" s="5">
        <f>SUM((((B2*365)-D27)/304))</f>
      </c>
      <c r="E28" s="5">
        <f>SUM((((B2*365)-E27)/303))</f>
      </c>
      <c r="F28" s="5">
        <f>SUM((((B2*365)-F27)/302))</f>
      </c>
      <c r="G28" s="5">
        <f>SUM((((B2*365)-G27)/301))</f>
      </c>
      <c r="H28" s="5">
        <f>SUM((((B2*365)-H27)/300))</f>
      </c>
      <c r="I28" s="5">
        <f>SUM((((B2*365)-I27)/299))</f>
      </c>
      <c r="J28" s="5">
        <f>SUM((((B2*365)-J27)/298))</f>
      </c>
      <c r="K28" s="5">
        <f>SUM((((B2*365)-K27)/297))</f>
      </c>
      <c r="L28" s="5">
        <f>SUM((((B2*365)-L27)/296))</f>
      </c>
      <c r="M28" s="5">
        <f>SUM((((B2*365)-M27)/295))</f>
      </c>
      <c r="N28" s="5">
        <f>SUM((((B2*365)-N27)/294))</f>
      </c>
      <c r="O28" s="5">
        <f>SUM((((B2*365)-O27)/293))</f>
      </c>
      <c r="P28" s="5">
        <f>SUM((((B2*365)-P27)/292))</f>
      </c>
      <c r="Q28" s="5">
        <f>SUM((((B2*365)-Q27)/291))</f>
      </c>
      <c r="R28" s="5">
        <f>SUM((((B2*365)-R27)/290))</f>
      </c>
      <c r="S28" s="5">
        <f>SUM((((B2*365)-S27)/289))</f>
      </c>
      <c r="T28" s="5">
        <f>SUM((((B2*365)-T27)/288))</f>
      </c>
      <c r="U28" s="5">
        <f>SUM((((B2*365)-U27)/287))</f>
      </c>
      <c r="V28" s="5">
        <f>SUM((((B2*365)-V27)/286))</f>
      </c>
      <c r="W28" s="5">
        <f>SUM((((B2*365)-W27)/285))</f>
      </c>
      <c r="X28" s="5">
        <f>SUM((((B2*365)-X27)/284))</f>
      </c>
      <c r="Y28" s="5">
        <f>SUM((((B2*365)-Y27)/283))</f>
      </c>
      <c r="Z28" s="5">
        <f>SUM((((B2*365)-Z27)/282))</f>
      </c>
      <c r="AA28" s="5">
        <f>SUM((((B2*365)-AA27)/281))</f>
      </c>
      <c r="AB28" s="5">
        <f>SUM((((B2*365)-AB27)/280))</f>
      </c>
      <c r="AC28" s="5">
        <f>SUM((((B2*365)-AC27)/279))</f>
      </c>
      <c r="AD28" s="5">
        <f>SUM((((B2*365)-AD27)/278))</f>
      </c>
      <c r="AE28" s="5">
        <f>SUM((((B2*365)-AE27)/277))</f>
      </c>
      <c r="AF28" s="5">
        <f>SUM((((B2*365)-AF27)/276))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27</v>
      </c>
      <c r="B31" s="5">
        <f>SUM(B24:E24,February!B35)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15</v>
      </c>
      <c r="B32" s="5">
        <f>SUM(F24:L24)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12</v>
      </c>
      <c r="B33" s="5">
        <f>SUM(M24:S24)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14</v>
      </c>
      <c r="B34" s="5">
        <f>SUM(T24:Z24)</f>
      </c>
      <c r="C34" s="5">
        <f>SUM(((7*B2)-B34))</f>
      </c>
      <c r="D34" s="6"/>
      <c r="E34" s="9">
        <f>SUM((B34/(7*B2)))</f>
      </c>
      <c r="F34" s="6"/>
    </row>
    <row r="35" spans="1:6" ht="28.5">
      <c r="A35" s="1" t="s">
        <v>32</v>
      </c>
      <c r="B35" s="5">
        <f>SUM(AA24:AF24)</f>
      </c>
      <c r="C35" s="5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</row>
    <row r="38" spans="1:5" ht="14.25">
      <c r="A38" s="1" t="s">
        <v>79</v>
      </c>
      <c r="B38" s="1">
        <f>SUM(February!B38,B37)</f>
      </c>
      <c r="C38" s="5">
        <f>SUM(((365*B2)-B38))</f>
      </c>
      <c r="E38" s="9">
        <f>SUM((B38/(365*B2)))</f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">
    <cfRule type="cellIs" priority="8" dxfId="2" operator="between" stopIfTrue="1">
      <formula>TODAY()+1</formula>
      <formula>TODAY()+1</formula>
    </cfRule>
  </conditionalFormatting>
  <conditionalFormatting sqref="C31:C34">
    <cfRule type="cellIs" priority="9" dxfId="2" operator="lessThan" stopIfTrue="1">
      <formula>0</formula>
    </cfRule>
  </conditionalFormatting>
  <conditionalFormatting sqref="E31:E34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92</v>
      </c>
      <c r="C1" s="2">
        <v>93</v>
      </c>
      <c r="D1" s="2">
        <v>94</v>
      </c>
      <c r="E1" s="2">
        <v>95</v>
      </c>
      <c r="F1" s="2">
        <v>96</v>
      </c>
      <c r="G1" s="2">
        <v>97</v>
      </c>
      <c r="H1" s="2">
        <v>98</v>
      </c>
      <c r="I1" s="2">
        <v>99</v>
      </c>
      <c r="J1" s="2">
        <v>100</v>
      </c>
      <c r="K1" s="2">
        <v>101</v>
      </c>
      <c r="L1" s="2">
        <v>102</v>
      </c>
      <c r="M1" s="2">
        <v>103</v>
      </c>
      <c r="N1" s="2">
        <v>104</v>
      </c>
      <c r="O1" s="2">
        <v>105</v>
      </c>
      <c r="P1" s="2">
        <v>106</v>
      </c>
      <c r="Q1" s="2">
        <v>107</v>
      </c>
      <c r="R1" s="2">
        <v>108</v>
      </c>
      <c r="S1" s="2">
        <v>109</v>
      </c>
      <c r="T1" s="2">
        <v>110</v>
      </c>
      <c r="U1" s="2">
        <v>111</v>
      </c>
      <c r="V1" s="2">
        <v>112</v>
      </c>
      <c r="W1" s="2">
        <v>113</v>
      </c>
      <c r="X1" s="2">
        <v>114</v>
      </c>
      <c r="Y1" s="2">
        <v>115</v>
      </c>
      <c r="Z1" s="2">
        <v>116</v>
      </c>
      <c r="AA1" s="2">
        <v>117</v>
      </c>
      <c r="AB1" s="2">
        <v>118</v>
      </c>
      <c r="AC1" s="2">
        <v>119</v>
      </c>
      <c r="AD1" s="2">
        <v>120</v>
      </c>
      <c r="AE1" s="2">
        <v>121</v>
      </c>
      <c r="AF1" s="2"/>
    </row>
    <row r="2" spans="1:2" ht="28.5">
      <c r="A2" s="1" t="s">
        <v>49</v>
      </c>
      <c r="B2" s="1">
        <f>January!B2</f>
      </c>
    </row>
    <row r="3" spans="1:32" ht="14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/>
    </row>
    <row r="26" spans="1:32" ht="28.5">
      <c r="A26" s="1" t="s">
        <v>51</v>
      </c>
      <c r="B26" s="5"/>
      <c r="C26" s="5">
        <f>SUM((((B2*30)-C25)/29))</f>
      </c>
      <c r="D26" s="5">
        <f>SUM((((B2*30)-D25)/28))</f>
      </c>
      <c r="E26" s="5">
        <f>SUM((((B2*30)-E25)/27))</f>
      </c>
      <c r="F26" s="5">
        <f>SUM((((B2*30)-F25)/26))</f>
      </c>
      <c r="G26" s="5">
        <f>SUM((((B2*30)-G25)/25))</f>
      </c>
      <c r="H26" s="5">
        <f>SUM((((B2*30)-H25)/24))</f>
      </c>
      <c r="I26" s="5">
        <f>SUM((((B2*30)-I25)/23))</f>
      </c>
      <c r="J26" s="5">
        <f>SUM((((B2*30)-J25)/22))</f>
      </c>
      <c r="K26" s="5">
        <f>SUM((((B2*30)-K25)/21))</f>
      </c>
      <c r="L26" s="5">
        <f>SUM((((B2*30)-L25)/20))</f>
      </c>
      <c r="M26" s="5">
        <f>SUM((((B2*30)-M25)/19))</f>
      </c>
      <c r="N26" s="5">
        <f>SUM((((B2*30)-N25)/18))</f>
      </c>
      <c r="O26" s="5">
        <f>SUM((((B2*30)-O25)/17))</f>
      </c>
      <c r="P26" s="5">
        <f>SUM((((B2*30)-P25)/16))</f>
      </c>
      <c r="Q26" s="5">
        <f>SUM((((B2*30)-Q25)/15))</f>
      </c>
      <c r="R26" s="5">
        <f>SUM((((B2*30)-R25)/14))</f>
      </c>
      <c r="S26" s="5">
        <f>SUM((((B2*30)-S25)/13))</f>
      </c>
      <c r="T26" s="5">
        <f>SUM((((B2*30)-T25)/12))</f>
      </c>
      <c r="U26" s="5">
        <f>SUM((((B2*30)-U25)/11))</f>
      </c>
      <c r="V26" s="5">
        <f>SUM((((B2*30)-V25)/10))</f>
      </c>
      <c r="W26" s="5">
        <f>SUM((((B2*30)-W25)/9))</f>
      </c>
      <c r="X26" s="5">
        <f>SUM((((B2*30)-X25)/8))</f>
      </c>
      <c r="Y26" s="5">
        <f>SUM((((B2*30)-Y25)/7))</f>
      </c>
      <c r="Z26" s="5">
        <f>SUM((((B2*30)-Z25)/6))</f>
      </c>
      <c r="AA26" s="5">
        <f>SUM((((B2*30)-AA25)/5))</f>
      </c>
      <c r="AB26" s="5">
        <f>SUM((((B2*30)-AB25)/4))</f>
      </c>
      <c r="AC26" s="5">
        <f>SUM((((B2*30)-AC25)/3))</f>
      </c>
      <c r="AD26" s="5">
        <f>SUM((((B2*30)-AD25)/2))</f>
      </c>
      <c r="AE26" s="5">
        <f>SUM((((B2*30)-AE25)/1))</f>
      </c>
      <c r="AF26" s="5"/>
    </row>
    <row r="27" spans="1:31" ht="14.25" hidden="1">
      <c r="A27" s="1" t="s">
        <v>42</v>
      </c>
      <c r="B27" s="6">
        <f>SUM(March!B38,B25)</f>
      </c>
      <c r="C27" s="6">
        <f>SUM(March!B38,C25)</f>
      </c>
      <c r="D27" s="6">
        <f>SUM(March!B38,D25)</f>
      </c>
      <c r="E27" s="6">
        <f>SUM(March!B38,E25)</f>
      </c>
      <c r="F27" s="6">
        <f>SUM(March!B38,F25)</f>
      </c>
      <c r="G27" s="6">
        <f>SUM(March!B38,G25)</f>
      </c>
      <c r="H27" s="6">
        <f>SUM(March!B38,H25)</f>
      </c>
      <c r="I27" s="6">
        <f>SUM(March!B38,I25)</f>
      </c>
      <c r="J27" s="6">
        <f>SUM(March!B38,J25)</f>
      </c>
      <c r="K27" s="6">
        <f>SUM(March!B38,K25)</f>
      </c>
      <c r="L27" s="6">
        <f>SUM(March!B38,L25)</f>
      </c>
      <c r="M27" s="6">
        <f>SUM(March!B38,M25)</f>
      </c>
      <c r="N27" s="6">
        <f>SUM(March!B38,N25)</f>
      </c>
      <c r="O27" s="6">
        <f>SUM(March!B38,O25)</f>
      </c>
      <c r="P27" s="6">
        <f>SUM(March!B38,P25)</f>
      </c>
      <c r="Q27" s="6">
        <f>SUM(March!B38,Q25)</f>
      </c>
      <c r="R27" s="6">
        <f>SUM(March!B38,R25)</f>
      </c>
      <c r="S27" s="6">
        <f>SUM(March!B38,S25)</f>
      </c>
      <c r="T27" s="6">
        <f>SUM(March!B38,T25)</f>
      </c>
      <c r="U27" s="6">
        <f>SUM(March!B38,U25)</f>
      </c>
      <c r="V27" s="6">
        <f>SUM(March!B38,V25)</f>
      </c>
      <c r="W27" s="6">
        <f>SUM(March!B38,W25)</f>
      </c>
      <c r="X27" s="6">
        <f>SUM(March!B38,X25)</f>
      </c>
      <c r="Y27" s="6">
        <f>SUM(March!B38,Y25)</f>
      </c>
      <c r="Z27" s="6">
        <f>SUM(March!B38,Z25)</f>
      </c>
      <c r="AA27" s="6">
        <f>SUM(March!B38,AA25)</f>
      </c>
      <c r="AB27" s="6">
        <f>SUM(March!B38,AB25)</f>
      </c>
      <c r="AC27" s="6">
        <f>SUM(March!B38,AC25)</f>
      </c>
      <c r="AD27" s="6">
        <f>SUM(March!B38,AD25)</f>
      </c>
      <c r="AE27" s="6">
        <f>SUM(March!B38,AE25)</f>
      </c>
    </row>
    <row r="28" spans="1:31" ht="28.5">
      <c r="A28" s="1" t="s">
        <v>10</v>
      </c>
      <c r="B28" s="5">
        <f>SUM((((B2*365)-B27)/274))</f>
      </c>
      <c r="C28" s="5">
        <f>SUM((((B2*365)-C27)/273))</f>
      </c>
      <c r="D28" s="5">
        <f>SUM((((B2*365)-D27)/272))</f>
      </c>
      <c r="E28" s="5">
        <f>SUM((((B2*365)-E27)/271))</f>
      </c>
      <c r="F28" s="5">
        <f>SUM((((B2*365)-F27)/270))</f>
      </c>
      <c r="G28" s="5">
        <f>SUM((((B2*365)-G27)/269))</f>
      </c>
      <c r="H28" s="5">
        <f>SUM((((B2*365)-H27)/268))</f>
      </c>
      <c r="I28" s="5">
        <f>SUM((((B2*365)-I27)/267))</f>
      </c>
      <c r="J28" s="5">
        <f>SUM((((B2*365)-J27)/266))</f>
      </c>
      <c r="K28" s="5">
        <f>SUM((((B2*365)-K27)/265))</f>
      </c>
      <c r="L28" s="5">
        <f>SUM((((B2*365)-L27)/264))</f>
      </c>
      <c r="M28" s="5">
        <f>SUM((((B2*365)-M27)/263))</f>
      </c>
      <c r="N28" s="5">
        <f>SUM((((B2*365)-N27)/262))</f>
      </c>
      <c r="O28" s="5">
        <f>SUM((((B2*365)-O27)/261))</f>
      </c>
      <c r="P28" s="5">
        <f>SUM((((B2*365)-P27)/260))</f>
      </c>
      <c r="Q28" s="5">
        <f>SUM((((B2*365)-Q27)/259))</f>
      </c>
      <c r="R28" s="5">
        <f>SUM((((B2*365)-R27)/258))</f>
      </c>
      <c r="S28" s="5">
        <f>SUM((((B2*365)-S27)/257))</f>
      </c>
      <c r="T28" s="5">
        <f>SUM((((B2*365)-T27)/256))</f>
      </c>
      <c r="U28" s="5">
        <f>SUM((((B2*365)-U27)/255))</f>
      </c>
      <c r="V28" s="5">
        <f>SUM((((B2*365)-V27)/254))</f>
      </c>
      <c r="W28" s="5">
        <f>SUM((((B2*365)-W27)/253))</f>
      </c>
      <c r="X28" s="5">
        <f>SUM((((B2*365)-X27)/252))</f>
      </c>
      <c r="Y28" s="5">
        <f>SUM((((B2*365)-Y27)/251))</f>
      </c>
      <c r="Z28" s="5">
        <f>SUM((((B2*365)-Z27)/250))</f>
      </c>
      <c r="AA28" s="5">
        <f>SUM((((B2*365)-AA27)/249))</f>
      </c>
      <c r="AB28" s="5">
        <f>SUM((((B2*365)-AB27)/248))</f>
      </c>
      <c r="AC28" s="5">
        <f>SUM((((B2*365)-AC27)/247))</f>
      </c>
      <c r="AD28" s="5">
        <f>SUM((((B2*365)-AD27)/246))</f>
      </c>
      <c r="AE28" s="5">
        <f>SUM((((B2*365)-AE27)/245))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18</v>
      </c>
      <c r="B31" s="5">
        <f>SUM(B24,March!B35)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19</v>
      </c>
      <c r="B32" s="5">
        <f>SUM(C24:I24)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16</v>
      </c>
      <c r="B33" s="5">
        <f>SUM(J24:P24)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17</v>
      </c>
      <c r="B34" s="5">
        <f>SUM(Q24:W24)</f>
      </c>
      <c r="C34" s="5">
        <f>SUM(((7*B2)-B34))</f>
      </c>
      <c r="D34" s="6"/>
      <c r="E34" s="9">
        <f>SUM((B34/(7*B2)))</f>
      </c>
      <c r="F34" s="6"/>
    </row>
    <row r="35" spans="1:6" ht="14.25">
      <c r="A35" s="1" t="s">
        <v>8</v>
      </c>
      <c r="B35" s="5">
        <f>SUM(X24:AD24)</f>
      </c>
      <c r="C35" s="5">
        <f>SUM(((7*B2)-B35))</f>
      </c>
      <c r="D35" s="6"/>
      <c r="E35" s="9">
        <f>SUM((B35/(7*B2)))</f>
      </c>
      <c r="F35" s="6"/>
    </row>
    <row r="36" spans="1:6" ht="28.5">
      <c r="A36" s="1" t="s">
        <v>30</v>
      </c>
      <c r="B36" s="6">
        <f>AE24</f>
      </c>
      <c r="C36" s="6"/>
      <c r="D36" s="6"/>
      <c r="E36" s="6"/>
      <c r="F36" s="6"/>
    </row>
    <row r="37" spans="1:6" ht="14.25">
      <c r="A37" s="6"/>
      <c r="B37" s="6"/>
      <c r="C37" s="6"/>
      <c r="D37" s="6"/>
      <c r="E37" s="6"/>
      <c r="F37" s="6"/>
    </row>
    <row r="38" spans="1:6" ht="14.25">
      <c r="A38" s="1" t="s">
        <v>84</v>
      </c>
      <c r="B38" s="12">
        <f>SUM(B24:AF24)</f>
      </c>
      <c r="C38" s="5">
        <f>SUM(((31*B2)-B38))</f>
      </c>
      <c r="D38" s="6"/>
      <c r="E38" s="9">
        <f>SUM((B38/(31*B2)))</f>
      </c>
      <c r="F38" s="6"/>
    </row>
    <row r="39" spans="1:5" ht="14.25">
      <c r="A39" s="1" t="s">
        <v>79</v>
      </c>
      <c r="B39" s="1">
        <f>SUM(March!B38,B38)</f>
      </c>
      <c r="C39" s="5">
        <f>SUM(((365*B2)-B39))</f>
      </c>
      <c r="E39" s="9">
        <f>SUM((B39/(365*B2)))</f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conditionalFormatting sqref="L38 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:L26">
    <cfRule type="cellIs" priority="8" dxfId="2" operator="between" stopIfTrue="1">
      <formula>TODAY()+1</formula>
      <formula>TODAY()+1</formula>
    </cfRule>
  </conditionalFormatting>
  <conditionalFormatting sqref="C31:C35">
    <cfRule type="cellIs" priority="9" dxfId="2" operator="lessThan" stopIfTrue="1">
      <formula>0</formula>
    </cfRule>
  </conditionalFormatting>
  <conditionalFormatting sqref="E31:E35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122</v>
      </c>
      <c r="C1" s="2">
        <v>123</v>
      </c>
      <c r="D1" s="2">
        <v>124</v>
      </c>
      <c r="E1" s="2">
        <v>125</v>
      </c>
      <c r="F1" s="2">
        <v>126</v>
      </c>
      <c r="G1" s="2">
        <v>127</v>
      </c>
      <c r="H1" s="2">
        <v>128</v>
      </c>
      <c r="I1" s="2">
        <v>129</v>
      </c>
      <c r="J1" s="2">
        <v>130</v>
      </c>
      <c r="K1" s="2">
        <v>131</v>
      </c>
      <c r="L1" s="2">
        <v>132</v>
      </c>
      <c r="M1" s="2">
        <v>133</v>
      </c>
      <c r="N1" s="2">
        <v>134</v>
      </c>
      <c r="O1" s="2">
        <v>135</v>
      </c>
      <c r="P1" s="2">
        <v>136</v>
      </c>
      <c r="Q1" s="2">
        <v>137</v>
      </c>
      <c r="R1" s="2">
        <v>138</v>
      </c>
      <c r="S1" s="2">
        <v>139</v>
      </c>
      <c r="T1" s="2">
        <v>140</v>
      </c>
      <c r="U1" s="2">
        <v>141</v>
      </c>
      <c r="V1" s="2">
        <v>142</v>
      </c>
      <c r="W1" s="2">
        <v>143</v>
      </c>
      <c r="X1" s="2">
        <v>144</v>
      </c>
      <c r="Y1" s="2">
        <v>145</v>
      </c>
      <c r="Z1" s="2">
        <v>146</v>
      </c>
      <c r="AA1" s="2">
        <v>147</v>
      </c>
      <c r="AB1" s="2">
        <v>148</v>
      </c>
      <c r="AC1" s="2">
        <v>149</v>
      </c>
      <c r="AD1" s="2">
        <v>150</v>
      </c>
      <c r="AE1" s="2">
        <v>151</v>
      </c>
      <c r="AF1" s="2">
        <v>152</v>
      </c>
    </row>
    <row r="2" spans="1:2" ht="28.5">
      <c r="A2" s="1" t="s">
        <v>49</v>
      </c>
      <c r="B2" s="1">
        <f>January!B2</f>
      </c>
    </row>
    <row r="3" spans="1:32" ht="14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>
        <f>SUM(B24:AF24)</f>
      </c>
    </row>
    <row r="26" spans="1:32" ht="28.5">
      <c r="A26" s="1" t="s">
        <v>51</v>
      </c>
      <c r="B26" s="5"/>
      <c r="C26" s="5">
        <f>SUM((((B2*31)-C25)/30))</f>
      </c>
      <c r="D26" s="5">
        <f>SUM((((B2*31)-D25)/29))</f>
      </c>
      <c r="E26" s="5">
        <f>SUM((((B2*31)-E25)/28))</f>
      </c>
      <c r="F26" s="5">
        <f>SUM((((B2*31)-F25)/27))</f>
      </c>
      <c r="G26" s="5">
        <f>SUM((((B2*31)-G25)/26))</f>
      </c>
      <c r="H26" s="5">
        <f>SUM((((B2*31)-H25)/25))</f>
      </c>
      <c r="I26" s="5">
        <f>SUM((((B2*31)-I25)/24))</f>
      </c>
      <c r="J26" s="5">
        <f>SUM((((B2*31)-J25)/23))</f>
      </c>
      <c r="K26" s="5">
        <f>SUM((((B2*31)-K25)/22))</f>
      </c>
      <c r="L26" s="5">
        <f>SUM((((B2*31)-L25)/21))</f>
      </c>
      <c r="M26" s="5">
        <f>SUM((((B2*31)-M25)/20))</f>
      </c>
      <c r="N26" s="5">
        <f>SUM((((B2*31)-N25)/19))</f>
      </c>
      <c r="O26" s="5">
        <f>SUM((((B2*31)-O25)/18))</f>
      </c>
      <c r="P26" s="5">
        <f>SUM((((B2*31)-P25)/17))</f>
      </c>
      <c r="Q26" s="5">
        <f>SUM((((B2*31)-Q25)/16))</f>
      </c>
      <c r="R26" s="5">
        <f>SUM((((B2*31)-R25)/15))</f>
      </c>
      <c r="S26" s="5">
        <f>SUM((((B2*31)-S25)/14))</f>
      </c>
      <c r="T26" s="5">
        <f>SUM((((B2*31)-T25)/13))</f>
      </c>
      <c r="U26" s="5">
        <f>SUM((((B2*31)-U25)/12))</f>
      </c>
      <c r="V26" s="5">
        <f>SUM((((B2*31)-V25)/11))</f>
      </c>
      <c r="W26" s="5">
        <f>SUM((((B2*31)-W25)/10))</f>
      </c>
      <c r="X26" s="5">
        <f>SUM((((B2*31)-X25)/9))</f>
      </c>
      <c r="Y26" s="5">
        <f>SUM((((B2*31)-Y25)/8))</f>
      </c>
      <c r="Z26" s="5">
        <f>SUM((((B2*31)-Z25)/7))</f>
      </c>
      <c r="AA26" s="5">
        <f>SUM((((B2*31)-AA25)/6))</f>
      </c>
      <c r="AB26" s="5">
        <f>SUM((((B2*31)-AB25)/5))</f>
      </c>
      <c r="AC26" s="5">
        <f>SUM((((B2*31)-AC25)/4))</f>
      </c>
      <c r="AD26" s="5">
        <f>SUM((((B2*31)-AD25)/3))</f>
      </c>
      <c r="AE26" s="5">
        <f>SUM((((B2*31)-AE25)/2))</f>
      </c>
      <c r="AF26" s="5">
        <f>SUM((((B2*31)-AF25)/1))</f>
      </c>
    </row>
    <row r="27" spans="1:32" ht="14.25">
      <c r="A27" s="1" t="s">
        <v>42</v>
      </c>
      <c r="B27" s="6">
        <f>SUM(April!B39,B25)</f>
      </c>
      <c r="C27" s="6">
        <f>SUM(April!B39,C25)</f>
      </c>
      <c r="D27" s="6">
        <f>SUM(April!B39,D25)</f>
      </c>
      <c r="E27" s="6">
        <f>SUM(April!B39,E25)</f>
      </c>
      <c r="F27" s="6">
        <f>SUM(April!B39,F25)</f>
      </c>
      <c r="G27" s="6">
        <f>SUM(April!B39,G25)</f>
      </c>
      <c r="H27" s="6">
        <f>SUM(April!B39,H25)</f>
      </c>
      <c r="I27" s="6">
        <f>SUM(April!B39,I25)</f>
      </c>
      <c r="J27" s="6">
        <f>SUM(April!B39,J25)</f>
      </c>
      <c r="K27" s="6">
        <f>SUM(April!B39,K25)</f>
      </c>
      <c r="L27" s="6">
        <f>SUM(April!B39,L25)</f>
      </c>
      <c r="M27" s="6">
        <f>SUM(April!B39,M25)</f>
      </c>
      <c r="N27" s="6">
        <f>SUM(April!B39,N25)</f>
      </c>
      <c r="O27" s="6">
        <f>SUM(April!B39,O25)</f>
      </c>
      <c r="P27" s="6">
        <f>SUM(April!B39,P25)</f>
      </c>
      <c r="Q27" s="6">
        <f>SUM(April!B39,Q25)</f>
      </c>
      <c r="R27" s="6">
        <f>SUM(April!B39,R25)</f>
      </c>
      <c r="S27" s="6">
        <f>SUM(April!B39,S25)</f>
      </c>
      <c r="T27" s="6">
        <f>SUM(April!B39,T25)</f>
      </c>
      <c r="U27" s="6">
        <f>SUM(April!B39,U25)</f>
      </c>
      <c r="V27" s="6">
        <f>SUM(April!B39,V25)</f>
      </c>
      <c r="W27" s="6">
        <f>SUM(April!B39,W25)</f>
      </c>
      <c r="X27" s="6">
        <f>SUM(April!B39,X25)</f>
      </c>
      <c r="Y27" s="6">
        <f>SUM(April!B39,Y25)</f>
      </c>
      <c r="Z27" s="6">
        <f>SUM(April!B39,Z25)</f>
      </c>
      <c r="AA27" s="6">
        <f>SUM(April!B39,AA25)</f>
      </c>
      <c r="AB27" s="6">
        <f>SUM(April!B39,AB25)</f>
      </c>
      <c r="AC27" s="6">
        <f>SUM(April!B39,AC25)</f>
      </c>
      <c r="AD27" s="6">
        <f>SUM(April!B39,AD25)</f>
      </c>
      <c r="AE27" s="6">
        <f>SUM(April!B39,AE25)</f>
      </c>
      <c r="AF27" s="6">
        <f>SUM(April!B39,AF25)</f>
      </c>
    </row>
    <row r="28" spans="1:32" ht="28.5">
      <c r="A28" s="1" t="s">
        <v>10</v>
      </c>
      <c r="B28" s="5">
        <f>SUM((((B2*365)-B27)/244))</f>
      </c>
      <c r="C28" s="5">
        <f>SUM((((B2*365)-C27)/243))</f>
      </c>
      <c r="D28" s="5">
        <f>SUM((((B2*365)-D27)/242))</f>
      </c>
      <c r="E28" s="5">
        <f>SUM((((B2*365)-E27)/241))</f>
      </c>
      <c r="F28" s="5">
        <f>SUM((((B2*365)-F27)/240))</f>
      </c>
      <c r="G28" s="5">
        <f>SUM((((B2*365)-G27)/239))</f>
      </c>
      <c r="H28" s="5">
        <f>SUM((((B2*365)-H27)/238))</f>
      </c>
      <c r="I28" s="5">
        <f>SUM((((B2*365)-I27)/237))</f>
      </c>
      <c r="J28" s="5">
        <f>SUM((((B2*365)-J27)/236))</f>
      </c>
      <c r="K28" s="5">
        <f>SUM((((B2*365)-K27)/235))</f>
      </c>
      <c r="L28" s="5">
        <f>SUM((((B2*365)-L27)/234))</f>
      </c>
      <c r="M28" s="5">
        <f>SUM((((B2*365)-M27)/233))</f>
      </c>
      <c r="N28" s="5">
        <f>SUM((((B2*365)-N27)/232))</f>
      </c>
      <c r="O28" s="5">
        <f>SUM((((B2*365)-O27)/231))</f>
      </c>
      <c r="P28" s="5">
        <f>SUM((((B2*365)-P27)/230))</f>
      </c>
      <c r="Q28" s="5">
        <f>SUM((((B2*365)-Q27)/229))</f>
      </c>
      <c r="R28" s="5">
        <f>SUM((((B2*365)-R27)/228))</f>
      </c>
      <c r="S28" s="5">
        <f>SUM((((B2*365)-S27)/227))</f>
      </c>
      <c r="T28" s="5">
        <f>SUM((((B2*365)-T27)/226))</f>
      </c>
      <c r="U28" s="5">
        <f>SUM((((B2*365)-U27)/225))</f>
      </c>
      <c r="V28" s="5">
        <f>SUM((((B2*365)-V27)/224))</f>
      </c>
      <c r="W28" s="5">
        <f>SUM((((B2*365)-W27)/223))</f>
      </c>
      <c r="X28" s="5">
        <f>SUM((((B2*365)-X27)/222))</f>
      </c>
      <c r="Y28" s="5">
        <f>SUM((((B2*365)-Y27)/221))</f>
      </c>
      <c r="Z28" s="5">
        <f>SUM((((B2*365)-Z27)/220))</f>
      </c>
      <c r="AA28" s="5">
        <f>SUM((((B2*365)-AA27)/219))</f>
      </c>
      <c r="AB28" s="5">
        <f>SUM((((B2*365)-AB27)/218))</f>
      </c>
      <c r="AC28" s="5">
        <f>SUM((((B2*365)-AC27)/217))</f>
      </c>
      <c r="AD28" s="5">
        <f>SUM((((B2*365)-AD27)/216))</f>
      </c>
      <c r="AE28" s="5">
        <f>SUM((((B2*365)-AE27)/215))</f>
      </c>
      <c r="AF28" s="5">
        <f>SUM((((B2*365)-AF27)/214))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9</v>
      </c>
      <c r="B31" s="5">
        <f>SUM(April!B36,B24:G24)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7</v>
      </c>
      <c r="B32" s="5">
        <f>SUM(H24:N24)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74</v>
      </c>
      <c r="B33" s="5">
        <f>SUM(O24:U24)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72</v>
      </c>
      <c r="B34" s="5">
        <f>SUM(V24:AB24)</f>
      </c>
      <c r="C34" s="5">
        <f>SUM(((7*B2)-B34))</f>
      </c>
      <c r="D34" s="6"/>
      <c r="E34" s="9">
        <f>SUM((B34/(7*B2)))</f>
      </c>
      <c r="F34" s="6"/>
    </row>
    <row r="35" spans="1:6" ht="28.5">
      <c r="A35" s="1" t="s">
        <v>34</v>
      </c>
      <c r="B35" s="5">
        <f>SUM(AC24:AF24)</f>
      </c>
      <c r="C35" s="5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</row>
    <row r="38" spans="1:5" ht="14.25">
      <c r="A38" s="1" t="s">
        <v>79</v>
      </c>
      <c r="B38" s="1">
        <f>SUM(April!B39,B37)</f>
      </c>
      <c r="C38" s="5">
        <f>SUM(((365*B2)-B38))</f>
      </c>
      <c r="E38" s="9">
        <f>SUM((B38/(365*B2)))</f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">
    <cfRule type="cellIs" priority="8" dxfId="2" operator="between" stopIfTrue="1">
      <formula>TODAY()+1</formula>
      <formula>TODAY()+1</formula>
    </cfRule>
  </conditionalFormatting>
  <conditionalFormatting sqref="C31:C34">
    <cfRule type="cellIs" priority="9" dxfId="2" operator="lessThan" stopIfTrue="1">
      <formula>0</formula>
    </cfRule>
  </conditionalFormatting>
  <conditionalFormatting sqref="E31:E34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153</v>
      </c>
      <c r="C1" s="2">
        <v>154</v>
      </c>
      <c r="D1" s="2">
        <v>155</v>
      </c>
      <c r="E1" s="2">
        <v>156</v>
      </c>
      <c r="F1" s="2">
        <v>157</v>
      </c>
      <c r="G1" s="2">
        <v>158</v>
      </c>
      <c r="H1" s="2">
        <v>159</v>
      </c>
      <c r="I1" s="2">
        <v>160</v>
      </c>
      <c r="J1" s="2">
        <v>161</v>
      </c>
      <c r="K1" s="2">
        <v>162</v>
      </c>
      <c r="L1" s="2">
        <v>163</v>
      </c>
      <c r="M1" s="2">
        <v>164</v>
      </c>
      <c r="N1" s="2">
        <v>165</v>
      </c>
      <c r="O1" s="2">
        <v>166</v>
      </c>
      <c r="P1" s="2">
        <v>167</v>
      </c>
      <c r="Q1" s="2">
        <v>168</v>
      </c>
      <c r="R1" s="2">
        <v>169</v>
      </c>
      <c r="S1" s="2">
        <v>170</v>
      </c>
      <c r="T1" s="2">
        <v>171</v>
      </c>
      <c r="U1" s="2">
        <v>172</v>
      </c>
      <c r="V1" s="2">
        <v>173</v>
      </c>
      <c r="W1" s="2">
        <v>174</v>
      </c>
      <c r="X1" s="2">
        <v>175</v>
      </c>
      <c r="Y1" s="2">
        <v>176</v>
      </c>
      <c r="Z1" s="2">
        <v>177</v>
      </c>
      <c r="AA1" s="2">
        <v>178</v>
      </c>
      <c r="AB1" s="2">
        <v>179</v>
      </c>
      <c r="AC1" s="2">
        <v>180</v>
      </c>
      <c r="AD1" s="2">
        <v>181</v>
      </c>
      <c r="AE1" s="2">
        <v>182</v>
      </c>
      <c r="AF1" s="2"/>
    </row>
    <row r="2" spans="1:2" ht="28.5">
      <c r="A2" s="1" t="s">
        <v>49</v>
      </c>
      <c r="B2" s="1">
        <f>January!B2</f>
      </c>
    </row>
    <row r="3" spans="1:32" ht="14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/>
    </row>
    <row r="26" spans="1:32" ht="28.5">
      <c r="A26" s="1" t="s">
        <v>51</v>
      </c>
      <c r="B26" s="5"/>
      <c r="C26" s="5">
        <f>SUM((((B2*30)-C25)/29))</f>
      </c>
      <c r="D26" s="5">
        <f>SUM((((B2*30)-D25)/28))</f>
      </c>
      <c r="E26" s="5">
        <f>SUM((((B2*30)-E25)/27))</f>
      </c>
      <c r="F26" s="5">
        <f>SUM((((B2*30)-F25)/26))</f>
      </c>
      <c r="G26" s="5">
        <f>SUM((((B2*30)-G25)/25))</f>
      </c>
      <c r="H26" s="5">
        <f>SUM((((B2*30)-H25)/24))</f>
      </c>
      <c r="I26" s="5">
        <f>SUM((((B2*30)-I25)/23))</f>
      </c>
      <c r="J26" s="5">
        <f>SUM((((B2*30)-J25)/22))</f>
      </c>
      <c r="K26" s="5">
        <f>SUM((((B2*30)-K25)/21))</f>
      </c>
      <c r="L26" s="5">
        <f>SUM((((B2*30)-L25)/20))</f>
      </c>
      <c r="M26" s="5">
        <f>SUM((((B2*30)-M25)/19))</f>
      </c>
      <c r="N26" s="5">
        <f>SUM((((B2*30)-N25)/18))</f>
      </c>
      <c r="O26" s="5">
        <f>SUM((((B2*30)-O25)/17))</f>
      </c>
      <c r="P26" s="5">
        <f>SUM((((B2*30)-P25)/16))</f>
      </c>
      <c r="Q26" s="5">
        <f>SUM((((B2*30)-Q25)/15))</f>
      </c>
      <c r="R26" s="5">
        <f>SUM((((B2*30)-R25)/14))</f>
      </c>
      <c r="S26" s="5">
        <f>SUM((((B2*30)-S25)/13))</f>
      </c>
      <c r="T26" s="5">
        <f>SUM((((B2*30)-T25)/12))</f>
      </c>
      <c r="U26" s="5">
        <f>SUM((((B2*30)-U25)/11))</f>
      </c>
      <c r="V26" s="5">
        <f>SUM((((B2*30)-V25)/10))</f>
      </c>
      <c r="W26" s="5">
        <f>SUM((((B2*30)-W25)/9))</f>
      </c>
      <c r="X26" s="5">
        <f>SUM((((B2*30)-X25)/8))</f>
      </c>
      <c r="Y26" s="5">
        <f>SUM((((B2*30)-Y25)/7))</f>
      </c>
      <c r="Z26" s="5">
        <f>SUM((((B2*30)-Z25)/6))</f>
      </c>
      <c r="AA26" s="5">
        <f>SUM((((B2*30)-AA25)/5))</f>
      </c>
      <c r="AB26" s="5">
        <f>SUM((((B2*30)-AB25)/4))</f>
      </c>
      <c r="AC26" s="5">
        <f>SUM((((B2*30)-AC25)/3))</f>
      </c>
      <c r="AD26" s="5">
        <f>SUM((((B2*30)-AD25)/2))</f>
      </c>
      <c r="AE26" s="5">
        <f>SUM((((B2*30)-AE25)/1))</f>
      </c>
      <c r="AF26" s="5"/>
    </row>
    <row r="27" spans="1:31" ht="14.25">
      <c r="A27" s="1" t="s">
        <v>42</v>
      </c>
      <c r="B27" s="6">
        <f>SUM((May!B38+B25))</f>
      </c>
      <c r="C27" s="6">
        <f>SUM((May!B38+C25))</f>
      </c>
      <c r="D27" s="6">
        <f>SUM((May!B38+D25))</f>
      </c>
      <c r="E27" s="6">
        <f>SUM((May!B38+E25))</f>
      </c>
      <c r="F27" s="6">
        <f>SUM((May!B38+F25))</f>
      </c>
      <c r="G27" s="6">
        <f>SUM((May!B38+G25))</f>
      </c>
      <c r="H27" s="6">
        <f>SUM((May!B38+H25))</f>
      </c>
      <c r="I27" s="6">
        <f>SUM((May!B38+I25))</f>
      </c>
      <c r="J27" s="6">
        <f>SUM((May!B38+J25))</f>
      </c>
      <c r="K27" s="6">
        <f>SUM((May!B38+K25))</f>
      </c>
      <c r="L27" s="6">
        <f>SUM((May!B38+L25))</f>
      </c>
      <c r="M27" s="6">
        <f>SUM((May!B38+M25))</f>
      </c>
      <c r="N27" s="6">
        <f>SUM((May!B38+N25))</f>
      </c>
      <c r="O27" s="6">
        <f>SUM((May!B38+O25))</f>
      </c>
      <c r="P27" s="6">
        <f>SUM((May!B38+P25))</f>
      </c>
      <c r="Q27" s="6">
        <f>SUM((May!B38+Q25))</f>
      </c>
      <c r="R27" s="6">
        <f>SUM((May!B38+R25))</f>
      </c>
      <c r="S27" s="6">
        <f>SUM((May!B38+S25))</f>
      </c>
      <c r="T27" s="6">
        <f>SUM((May!B38+T25))</f>
      </c>
      <c r="U27" s="6">
        <f>SUM((May!B38+U25))</f>
      </c>
      <c r="V27" s="6">
        <f>SUM((May!B38+V25))</f>
      </c>
      <c r="W27" s="6">
        <f>SUM((May!B38+W25))</f>
      </c>
      <c r="X27" s="6">
        <f>SUM((May!B38+X25))</f>
      </c>
      <c r="Y27" s="6">
        <f>SUM((May!B38+Y25))</f>
      </c>
      <c r="Z27" s="6">
        <f>SUM((May!B38+Z25))</f>
      </c>
      <c r="AA27" s="6">
        <f>SUM((May!B38+AA25))</f>
      </c>
      <c r="AB27" s="6">
        <f>SUM((May!B38+AB25))</f>
      </c>
      <c r="AC27" s="6">
        <f>SUM((May!B38+AC25))</f>
      </c>
      <c r="AD27" s="6">
        <f>SUM((May!B38+AD25))</f>
      </c>
      <c r="AE27" s="6">
        <f>SUM((May!B38+AE25))</f>
      </c>
    </row>
    <row r="28" spans="1:31" ht="28.5">
      <c r="A28" s="1" t="s">
        <v>10</v>
      </c>
      <c r="B28" s="5">
        <f>SUM((((B2*365)-B27)/213))</f>
      </c>
      <c r="C28" s="5">
        <f>SUM((((B2*365)-C27)/212))</f>
      </c>
      <c r="D28" s="5">
        <f>SUM((((B2*365)-D27)/211))</f>
      </c>
      <c r="E28" s="5">
        <f>SUM((((B2*365)-E27)/210))</f>
      </c>
      <c r="F28" s="5">
        <f>SUM((((B2*365)-F27)/209))</f>
      </c>
      <c r="G28" s="5">
        <f>SUM((((B2*365)-G27)/208))</f>
      </c>
      <c r="H28" s="5">
        <f>SUM((((B2*365)-H27)/207))</f>
      </c>
      <c r="I28" s="5">
        <f>SUM((((B2*365)-I27)/206))</f>
      </c>
      <c r="J28" s="5">
        <f>SUM((((B2*365)-J27)/205))</f>
      </c>
      <c r="K28" s="5">
        <f>SUM((((B2*365)-K27)/204))</f>
      </c>
      <c r="L28" s="5">
        <f>SUM((((B2*365)-L27)/203))</f>
      </c>
      <c r="M28" s="5">
        <f>SUM((((B2*365)-M27)/202))</f>
      </c>
      <c r="N28" s="5">
        <f>SUM((((B2*365)-N27)/201))</f>
      </c>
      <c r="O28" s="5">
        <f>SUM((((B2*365)-O27)/200))</f>
      </c>
      <c r="P28" s="5">
        <f>SUM((((B2*365)-P27)/199))</f>
      </c>
      <c r="Q28" s="5">
        <f>SUM((((B2*365)-Q27)/198))</f>
      </c>
      <c r="R28" s="5">
        <f>SUM((((B2*365)-R27)/197))</f>
      </c>
      <c r="S28" s="5">
        <f>SUM((((B2*365)-S27)/196))</f>
      </c>
      <c r="T28" s="5">
        <f>SUM((((B2*365)-T27)/195))</f>
      </c>
      <c r="U28" s="5">
        <f>SUM((((B2*365)-U27)/194))</f>
      </c>
      <c r="V28" s="5">
        <f>SUM((((B2*365)-V27)/193))</f>
      </c>
      <c r="W28" s="5">
        <f>SUM((((B2*365)-W27)/192))</f>
      </c>
      <c r="X28" s="5">
        <f>SUM((((B2*365)-X27)/191))</f>
      </c>
      <c r="Y28" s="5">
        <f>SUM((((B2*365)-Y27)/190))</f>
      </c>
      <c r="Z28" s="5">
        <f>SUM((((B2*365)-Z27)/189))</f>
      </c>
      <c r="AA28" s="5">
        <f>SUM((((B2*365)-AA27)/188))</f>
      </c>
      <c r="AB28" s="5">
        <f>SUM((((B2*365)-AB27)/187))</f>
      </c>
      <c r="AC28" s="5">
        <f>SUM((((B2*365)-AC27)/186))</f>
      </c>
      <c r="AD28" s="5">
        <f>SUM((((B2*365)-AD27)/185))</f>
      </c>
      <c r="AE28" s="5">
        <f>SUM((((B2*365)-AE27)/184))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77</v>
      </c>
      <c r="B31" s="5">
        <f>SUM(May!B35,B24:D24)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76</v>
      </c>
      <c r="B32" s="5">
        <f>SUM(E24:K24)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66</v>
      </c>
      <c r="B33" s="5">
        <f>SUM(L24:R24)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64</v>
      </c>
      <c r="B34" s="5">
        <f>SUM(S24:Y24)</f>
      </c>
      <c r="C34" s="5">
        <f>SUM(((7*B2)-B34))</f>
      </c>
      <c r="D34" s="6"/>
      <c r="E34" s="9">
        <f>SUM((B34/(7*B2)))</f>
      </c>
      <c r="F34" s="6"/>
    </row>
    <row r="35" spans="1:6" ht="28.5">
      <c r="A35" s="1" t="s">
        <v>35</v>
      </c>
      <c r="B35" s="5">
        <f>SUM(Z24:AE24)</f>
      </c>
      <c r="C35" s="5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</row>
    <row r="38" spans="1:5" ht="14.25">
      <c r="A38" s="1" t="s">
        <v>79</v>
      </c>
      <c r="B38" s="1">
        <f>SUM(May!B38,B37)</f>
      </c>
      <c r="C38" s="5">
        <f>SUM(((365*B2)-B38))</f>
      </c>
      <c r="E38" s="9">
        <f>SUM((B38/(365*B2)))</f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">
    <cfRule type="cellIs" priority="8" dxfId="2" operator="between" stopIfTrue="1">
      <formula>TODAY()+1</formula>
      <formula>TODAY()+1</formula>
    </cfRule>
  </conditionalFormatting>
  <conditionalFormatting sqref="C31:C34">
    <cfRule type="cellIs" priority="9" dxfId="2" operator="lessThan" stopIfTrue="1">
      <formula>0</formula>
    </cfRule>
  </conditionalFormatting>
  <conditionalFormatting sqref="E31:E34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183</v>
      </c>
      <c r="C1" s="2">
        <v>184</v>
      </c>
      <c r="D1" s="2">
        <v>185</v>
      </c>
      <c r="E1" s="2">
        <v>186</v>
      </c>
      <c r="F1" s="2">
        <v>187</v>
      </c>
      <c r="G1" s="2">
        <v>188</v>
      </c>
      <c r="H1" s="2">
        <v>189</v>
      </c>
      <c r="I1" s="2">
        <v>190</v>
      </c>
      <c r="J1" s="2">
        <v>191</v>
      </c>
      <c r="K1" s="2">
        <v>192</v>
      </c>
      <c r="L1" s="2">
        <v>193</v>
      </c>
      <c r="M1" s="2">
        <v>194</v>
      </c>
      <c r="N1" s="2">
        <v>195</v>
      </c>
      <c r="O1" s="2">
        <v>196</v>
      </c>
      <c r="P1" s="2">
        <v>197</v>
      </c>
      <c r="Q1" s="2">
        <v>198</v>
      </c>
      <c r="R1" s="2">
        <v>199</v>
      </c>
      <c r="S1" s="2">
        <v>200</v>
      </c>
      <c r="T1" s="2">
        <v>201</v>
      </c>
      <c r="U1" s="2">
        <v>202</v>
      </c>
      <c r="V1" s="2">
        <v>203</v>
      </c>
      <c r="W1" s="2">
        <v>204</v>
      </c>
      <c r="X1" s="2">
        <v>205</v>
      </c>
      <c r="Y1" s="2">
        <v>206</v>
      </c>
      <c r="Z1" s="2">
        <v>207</v>
      </c>
      <c r="AA1" s="2">
        <v>208</v>
      </c>
      <c r="AB1" s="2">
        <v>209</v>
      </c>
      <c r="AC1" s="2">
        <v>210</v>
      </c>
      <c r="AD1" s="2">
        <v>211</v>
      </c>
      <c r="AE1" s="2">
        <v>212</v>
      </c>
      <c r="AF1" s="2">
        <v>213</v>
      </c>
    </row>
    <row r="2" spans="1:2" ht="28.5">
      <c r="A2" s="1" t="s">
        <v>49</v>
      </c>
      <c r="B2" s="1">
        <f>January!B2</f>
      </c>
    </row>
    <row r="3" spans="1:32" ht="14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>
        <f>SUM(B24:AF24)</f>
      </c>
    </row>
    <row r="26" spans="1:32" ht="28.5">
      <c r="A26" s="1" t="s">
        <v>51</v>
      </c>
      <c r="B26" s="5"/>
      <c r="C26" s="5">
        <f>SUM((((B2*31)-C25)/30))</f>
      </c>
      <c r="D26" s="5">
        <f>SUM((((B2*31)-D25)/29))</f>
      </c>
      <c r="E26" s="5">
        <f>SUM((((B2*31)-E25)/28))</f>
      </c>
      <c r="F26" s="5">
        <f>SUM((((B2*31)-F25)/27))</f>
      </c>
      <c r="G26" s="5">
        <f>SUM((((B2*31)-G25)/26))</f>
      </c>
      <c r="H26" s="5">
        <f>SUM((((B2*31)-H25)/25))</f>
      </c>
      <c r="I26" s="5">
        <f>SUM((((B2*31)-I25)/24))</f>
      </c>
      <c r="J26" s="5">
        <f>SUM((((B2*31)-J25)/23))</f>
      </c>
      <c r="K26" s="5">
        <f>SUM((((B2*31)-K25)/22))</f>
      </c>
      <c r="L26" s="5">
        <f>SUM((((B2*31)-L25)/21))</f>
      </c>
      <c r="M26" s="5">
        <f>SUM((((B2*31)-M25)/20))</f>
      </c>
      <c r="N26" s="5">
        <f>SUM((((B2*31)-N25)/19))</f>
      </c>
      <c r="O26" s="5">
        <f>SUM((((B2*31)-O25)/18))</f>
      </c>
      <c r="P26" s="5">
        <f>SUM((((B2*31)-P25)/17))</f>
      </c>
      <c r="Q26" s="5">
        <f>SUM((((B2*31)-Q25)/16))</f>
      </c>
      <c r="R26" s="5">
        <f>SUM((((B2*31)-R25)/15))</f>
      </c>
      <c r="S26" s="5">
        <f>SUM((((B2*31)-S25)/14))</f>
      </c>
      <c r="T26" s="5">
        <f>SUM((((B2*31)-T25)/13))</f>
      </c>
      <c r="U26" s="5">
        <f>SUM((((B2*31)-U25)/12))</f>
      </c>
      <c r="V26" s="5">
        <f>SUM((((B2*31)-V25)/11))</f>
      </c>
      <c r="W26" s="5">
        <f>SUM((((B2*31)-W25)/10))</f>
      </c>
      <c r="X26" s="5">
        <f>SUM((((B2*31)-X25)/9))</f>
      </c>
      <c r="Y26" s="5">
        <f>SUM((((B2*31)-Y25)/8))</f>
      </c>
      <c r="Z26" s="5">
        <f>SUM((((B2*31)-Z25)/7))</f>
      </c>
      <c r="AA26" s="5">
        <f>SUM((((B2*31)-AA25)/6))</f>
      </c>
      <c r="AB26" s="5">
        <f>SUM((((B2*31)-AB25)/5))</f>
      </c>
      <c r="AC26" s="5">
        <f>SUM((((B2*31)-AC25)/4))</f>
      </c>
      <c r="AD26" s="5">
        <f>SUM((((B2*31)-AD25)/3))</f>
      </c>
      <c r="AE26" s="5">
        <f>SUM((((B2*31)-AE25)/2))</f>
      </c>
      <c r="AF26" s="5">
        <f>SUM((((B2*31)-AF25)/1))</f>
      </c>
    </row>
    <row r="27" spans="1:32" ht="14.25">
      <c r="A27" s="1" t="s">
        <v>42</v>
      </c>
      <c r="B27" s="6">
        <f>SUM(June!B37,B25)</f>
      </c>
      <c r="C27" s="6">
        <f>SUM(June!B37,C25)</f>
      </c>
      <c r="D27" s="6">
        <f>SUM(June!B37,D25)</f>
      </c>
      <c r="E27" s="6">
        <f>SUM(June!B37,E25)</f>
      </c>
      <c r="F27" s="6">
        <f>SUM(June!B37,F25)</f>
      </c>
      <c r="G27" s="6">
        <f>SUM(June!B37,G25)</f>
      </c>
      <c r="H27" s="6">
        <f>SUM(June!B37,H25)</f>
      </c>
      <c r="I27" s="6">
        <f>SUM(June!B37,I25)</f>
      </c>
      <c r="J27" s="6">
        <f>SUM(June!B37,J25)</f>
      </c>
      <c r="K27" s="6">
        <f>SUM(June!B37,K25)</f>
      </c>
      <c r="L27" s="6">
        <f>SUM(June!B37,L25)</f>
      </c>
      <c r="M27" s="6">
        <f>SUM(June!B37,M25)</f>
      </c>
      <c r="N27" s="6">
        <f>SUM(June!B37,N25)</f>
      </c>
      <c r="O27" s="6">
        <f>SUM(June!B37,O25)</f>
      </c>
      <c r="P27" s="6">
        <f>SUM(June!B37,P25)</f>
      </c>
      <c r="Q27" s="6">
        <f>SUM(June!B37,Q25)</f>
      </c>
      <c r="R27" s="6">
        <f>SUM(June!B37,R25)</f>
      </c>
      <c r="S27" s="6">
        <f>SUM(June!B37,S25)</f>
      </c>
      <c r="T27" s="6">
        <f>SUM(June!B37,T25)</f>
      </c>
      <c r="U27" s="6">
        <f>SUM(June!B37,U25)</f>
      </c>
      <c r="V27" s="6">
        <f>SUM(June!B37,V25)</f>
      </c>
      <c r="W27" s="6">
        <f>SUM(June!B37,W25)</f>
      </c>
      <c r="X27" s="6">
        <f>SUM(June!B37,X25)</f>
      </c>
      <c r="Y27" s="6">
        <f>SUM(June!B37,Y25)</f>
      </c>
      <c r="Z27" s="6">
        <f>SUM(June!B37,Z25)</f>
      </c>
      <c r="AA27" s="6">
        <f>SUM(June!B37,AA25)</f>
      </c>
      <c r="AB27" s="6">
        <f>SUM(June!B37,AB25)</f>
      </c>
      <c r="AC27" s="6">
        <f>SUM(June!B37,AC25)</f>
      </c>
      <c r="AD27" s="6">
        <f>SUM(June!B37,AD25)</f>
      </c>
      <c r="AE27" s="6">
        <f>SUM(June!B37,AE25)</f>
      </c>
      <c r="AF27" s="6">
        <f>SUM(June!B37,AF25)</f>
      </c>
    </row>
    <row r="28" spans="1:32" ht="28.5">
      <c r="A28" s="1" t="s">
        <v>10</v>
      </c>
      <c r="B28" s="5">
        <f>SUM((((B2*365)-B27)/183))</f>
      </c>
      <c r="C28" s="5">
        <f>SUM((((B2*365)-C27)/182))</f>
      </c>
      <c r="D28" s="5">
        <f>SUM((((B2*365)-D27)/181))</f>
      </c>
      <c r="E28" s="5">
        <f>SUM((((B2*365)-E27)/180))</f>
      </c>
      <c r="F28" s="5">
        <f>SUM((((B2*365)-F27)/179))</f>
      </c>
      <c r="G28" s="5">
        <f>SUM((((B2*365)-G27)/178))</f>
      </c>
      <c r="H28" s="5">
        <f>SUM((((B2*365)-H27)/177))</f>
      </c>
      <c r="I28" s="5">
        <f>SUM((((B2*365)-I27)/176))</f>
      </c>
      <c r="J28" s="5">
        <f>SUM((((B2*365)-J27)/175))</f>
      </c>
      <c r="K28" s="5">
        <f>SUM((((B2*365)-K27)/174))</f>
      </c>
      <c r="L28" s="5">
        <f>SUM((((B2*365)-L27)/173))</f>
      </c>
      <c r="M28" s="5">
        <f>SUM((((B2*365)-M27)/172))</f>
      </c>
      <c r="N28" s="5">
        <f>SUM((((B2*365)-N27)/171))</f>
      </c>
      <c r="O28" s="5">
        <f>SUM((((B2*365)-O27)/170))</f>
      </c>
      <c r="P28" s="5">
        <f>SUM((((B2*365)-P27)/169))</f>
      </c>
      <c r="Q28" s="5">
        <f>SUM((((B2*365)-Q27)/168))</f>
      </c>
      <c r="R28" s="5">
        <f>SUM((((B2*365)-R27)/167))</f>
      </c>
      <c r="S28" s="5">
        <f>SUM((((B2*365)-S27)/166))</f>
      </c>
      <c r="T28" s="5">
        <f>SUM((((B2*365)-T27)/165))</f>
      </c>
      <c r="U28" s="5">
        <f>SUM((((B2*365)-U27)/164))</f>
      </c>
      <c r="V28" s="5">
        <f>SUM((((B2*365)-V27)/163))</f>
      </c>
      <c r="W28" s="5">
        <f>SUM((((B2*365)-W27)/162))</f>
      </c>
      <c r="X28" s="5">
        <f>SUM((((B2*365)-X27)/161))</f>
      </c>
      <c r="Y28" s="5">
        <f>SUM((((B2*365)-Y27)/160))</f>
      </c>
      <c r="Z28" s="5">
        <f>SUM((((B2*365)-Z27)/159))</f>
      </c>
      <c r="AA28" s="5">
        <f>SUM((((B2*365)-AA27)/158))</f>
      </c>
      <c r="AB28" s="5">
        <f>SUM((((B2*365)-AB27)/157))</f>
      </c>
      <c r="AC28" s="5">
        <f>SUM((((B2*365)-AC27)/156))</f>
      </c>
      <c r="AD28" s="5">
        <f>SUM((((B2*365)-AD27)/155))</f>
      </c>
      <c r="AE28" s="5">
        <f>SUM((((B2*365)-AE27)/154))</f>
      </c>
      <c r="AF28" s="5">
        <f>SUM((((B2*365)-AF27)/153))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71</v>
      </c>
      <c r="B31" s="5">
        <f>SUM(June!B35,B24)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68</v>
      </c>
      <c r="B32" s="5">
        <f>SUM(C24:I24)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83</v>
      </c>
      <c r="B33" s="5">
        <f>SUM(J24:P24)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102</v>
      </c>
      <c r="B34" s="5">
        <f>SUM(Q24:W24)</f>
      </c>
      <c r="C34" s="5">
        <f>SUM(((7*B2)-B34))</f>
      </c>
      <c r="D34" s="6"/>
      <c r="E34" s="9">
        <f>SUM((B34/(7*B2)))</f>
      </c>
      <c r="F34" s="6"/>
    </row>
    <row r="35" spans="1:6" ht="14.25">
      <c r="A35" s="1" t="s">
        <v>103</v>
      </c>
      <c r="B35" s="5">
        <f>SUM(X24:AD24)</f>
      </c>
      <c r="C35" s="5">
        <f>SUM(((7*B2)-B35))</f>
      </c>
      <c r="D35" s="6"/>
      <c r="E35" s="9">
        <f>SUM((B35/(7*B2)))</f>
      </c>
      <c r="F35" s="6"/>
    </row>
    <row r="36" spans="1:32" ht="28.5">
      <c r="A36" s="1" t="s">
        <v>0</v>
      </c>
      <c r="B36" s="6">
        <f>SUM(AE24:AF24)</f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6" ht="14.25">
      <c r="A37" s="6"/>
      <c r="B37" s="6"/>
      <c r="C37" s="6"/>
      <c r="D37" s="6"/>
      <c r="E37" s="6"/>
      <c r="F37" s="6"/>
    </row>
    <row r="38" spans="1:6" ht="14.25">
      <c r="A38" s="1" t="s">
        <v>84</v>
      </c>
      <c r="B38" s="12">
        <f>SUM(B24:AF24)</f>
      </c>
      <c r="C38" s="5">
        <f>SUM(((31*B2)-B38))</f>
      </c>
      <c r="D38" s="6"/>
      <c r="E38" s="9">
        <f>SUM((B38/(31*B2)))</f>
      </c>
      <c r="F38" s="6"/>
    </row>
    <row r="39" spans="1:5" ht="14.25">
      <c r="A39" s="1" t="s">
        <v>79</v>
      </c>
      <c r="B39" s="1">
        <f>SUM(June!B38,B38)</f>
      </c>
      <c r="C39" s="5">
        <f>SUM(((365*B2)-B39))</f>
      </c>
      <c r="E39" s="9">
        <f>SUM((B39/(365*B2)))</f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">
    <cfRule type="cellIs" priority="8" dxfId="2" operator="between" stopIfTrue="1">
      <formula>TODAY()+1</formula>
      <formula>TODAY()+1</formula>
    </cfRule>
  </conditionalFormatting>
  <conditionalFormatting sqref="C31:C35">
    <cfRule type="cellIs" priority="9" dxfId="2" operator="lessThan" stopIfTrue="1">
      <formula>0</formula>
    </cfRule>
  </conditionalFormatting>
  <conditionalFormatting sqref="E31:E35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214</v>
      </c>
      <c r="C1" s="2">
        <v>215</v>
      </c>
      <c r="D1" s="2">
        <v>216</v>
      </c>
      <c r="E1" s="2">
        <v>217</v>
      </c>
      <c r="F1" s="2">
        <v>218</v>
      </c>
      <c r="G1" s="2">
        <v>219</v>
      </c>
      <c r="H1" s="2">
        <v>220</v>
      </c>
      <c r="I1" s="2">
        <v>221</v>
      </c>
      <c r="J1" s="2">
        <v>222</v>
      </c>
      <c r="K1" s="2">
        <v>223</v>
      </c>
      <c r="L1" s="2">
        <v>224</v>
      </c>
      <c r="M1" s="2">
        <v>225</v>
      </c>
      <c r="N1" s="2">
        <v>226</v>
      </c>
      <c r="O1" s="2">
        <v>227</v>
      </c>
      <c r="P1" s="2">
        <v>228</v>
      </c>
      <c r="Q1" s="2">
        <v>229</v>
      </c>
      <c r="R1" s="2">
        <v>230</v>
      </c>
      <c r="S1" s="2">
        <v>231</v>
      </c>
      <c r="T1" s="2">
        <v>232</v>
      </c>
      <c r="U1" s="2">
        <v>233</v>
      </c>
      <c r="V1" s="2">
        <v>234</v>
      </c>
      <c r="W1" s="2">
        <v>235</v>
      </c>
      <c r="X1" s="2">
        <v>236</v>
      </c>
      <c r="Y1" s="2">
        <v>237</v>
      </c>
      <c r="Z1" s="2">
        <v>238</v>
      </c>
      <c r="AA1" s="2">
        <v>239</v>
      </c>
      <c r="AB1" s="2">
        <v>240</v>
      </c>
      <c r="AC1" s="2">
        <v>241</v>
      </c>
      <c r="AD1" s="2">
        <v>242</v>
      </c>
      <c r="AE1" s="2">
        <v>243</v>
      </c>
      <c r="AF1" s="2">
        <v>244</v>
      </c>
    </row>
    <row r="2" spans="1:2" ht="28.5">
      <c r="A2" s="1" t="s">
        <v>49</v>
      </c>
      <c r="B2" s="1">
        <f>January!B2</f>
      </c>
    </row>
    <row r="3" spans="1:32" ht="14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3">
        <f>SUM(B4:B23)</f>
      </c>
      <c r="C24" s="13">
        <f>SUM(C4:C23)</f>
      </c>
      <c r="D24" s="13">
        <f>SUM(D4:D23)</f>
      </c>
      <c r="E24" s="13">
        <f>SUM(E4:E23)</f>
      </c>
      <c r="F24" s="13">
        <f>SUM(F4:F23)</f>
      </c>
      <c r="G24" s="13">
        <f>SUM(G4:G23)</f>
      </c>
      <c r="H24" s="13">
        <f>SUM(H4:H23)</f>
      </c>
      <c r="I24" s="13">
        <f>SUM(I4:I23)</f>
      </c>
      <c r="J24" s="13">
        <f>SUM(J4:J23)</f>
      </c>
      <c r="K24" s="13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>
        <f>SUM(B24:AF24)</f>
      </c>
    </row>
    <row r="26" spans="1:32" ht="28.5">
      <c r="A26" s="1" t="s">
        <v>51</v>
      </c>
      <c r="B26" s="5"/>
      <c r="C26" s="5">
        <f>SUM((((B2*31)-C25)/30))</f>
      </c>
      <c r="D26" s="5">
        <f>SUM((((B2*31)-D25)/29))</f>
      </c>
      <c r="E26" s="5">
        <f>SUM((((B2*31)-E25)/28))</f>
      </c>
      <c r="F26" s="5">
        <f>SUM((((B2*31)-F25)/27))</f>
      </c>
      <c r="G26" s="5">
        <f>SUM(((62000-G25)/26))</f>
      </c>
      <c r="H26" s="5">
        <f>SUM(((62000-H25)/25))</f>
      </c>
      <c r="I26" s="5">
        <f>SUM(((62000-I25)/24))</f>
      </c>
      <c r="J26" s="5">
        <f>SUM(((62000-J25)/23))</f>
      </c>
      <c r="K26" s="5">
        <f>SUM(((62000-K25)/22))</f>
      </c>
      <c r="L26" s="5">
        <f>SUM(((62000-L25)/21))</f>
      </c>
      <c r="M26" s="5">
        <f>SUM(((62000-M25)/20))</f>
      </c>
      <c r="N26" s="5">
        <f>SUM(((62000-N25)/19))</f>
      </c>
      <c r="O26" s="5">
        <f>SUM(((62000-O25)/18))</f>
      </c>
      <c r="P26" s="5">
        <f>SUM(((62000-P25)/17))</f>
      </c>
      <c r="Q26" s="5">
        <f>SUM(((62000-Q25)/16))</f>
      </c>
      <c r="R26" s="5">
        <f>SUM(((62000-R25)/15))</f>
      </c>
      <c r="S26" s="5">
        <f>SUM(((62000-S25)/14))</f>
      </c>
      <c r="T26" s="5">
        <f>SUM(((62000-T25)/13))</f>
      </c>
      <c r="U26" s="5">
        <f>SUM(((62000-U25)/12))</f>
      </c>
      <c r="V26" s="5">
        <f>SUM(((62000-V25)/11))</f>
      </c>
      <c r="W26" s="5">
        <f>SUM(((62000-W25)/10))</f>
      </c>
      <c r="X26" s="5">
        <f>SUM(((62000-X25)/9))</f>
      </c>
      <c r="Y26" s="5">
        <f>SUM(((62000-Y25)/8))</f>
      </c>
      <c r="Z26" s="5">
        <f>SUM(((62000-Z25)/7))</f>
      </c>
      <c r="AA26" s="5">
        <f>SUM(((62000-AA25)/6))</f>
      </c>
      <c r="AB26" s="5">
        <f>SUM(((62000-AB25)/5))</f>
      </c>
      <c r="AC26" s="5">
        <f>SUM(((62000-AC25)/4))</f>
      </c>
      <c r="AD26" s="5">
        <f>SUM(((62000-AD25)/3))</f>
      </c>
      <c r="AE26" s="5">
        <f>SUM(((62000-AE25)/2))</f>
      </c>
      <c r="AF26" s="5">
        <f>SUM(((62000-AF25)/1))</f>
      </c>
    </row>
    <row r="27" spans="1:32" ht="14.25">
      <c r="A27" s="1" t="s">
        <v>42</v>
      </c>
      <c r="B27" s="6">
        <f>SUM(July!B39,B25)</f>
      </c>
      <c r="C27" s="6">
        <f>SUM(July!B39,C25)</f>
      </c>
      <c r="D27" s="6">
        <f>SUM(July!B39,D25)</f>
      </c>
      <c r="E27" s="6">
        <f>SUM(July!B39,E25)</f>
      </c>
      <c r="F27" s="6">
        <f>SUM(July!B39,F25)</f>
      </c>
      <c r="G27" s="6">
        <f>SUM(July!B39,G25)</f>
      </c>
      <c r="H27" s="6">
        <f>SUM(July!B39,H25)</f>
      </c>
      <c r="I27" s="6">
        <f>SUM(July!B39,I25)</f>
      </c>
      <c r="J27" s="6">
        <f>SUM(July!B39,J25)</f>
      </c>
      <c r="K27" s="6">
        <f>SUM(July!B39,K25)</f>
      </c>
      <c r="L27" s="6">
        <f>SUM(July!B39,L25)</f>
      </c>
      <c r="M27" s="6">
        <f>SUM(July!B39,M25)</f>
      </c>
      <c r="N27" s="6">
        <f>SUM(July!B39,C25)</f>
      </c>
      <c r="O27" s="6">
        <f>SUM(July!B39,C25)</f>
      </c>
      <c r="P27" s="6">
        <f>SUM(July!B39,C25)</f>
      </c>
      <c r="Q27" s="6">
        <f>SUM(July!B39,C25)</f>
      </c>
      <c r="R27" s="6">
        <f>SUM(July!B39,C25)</f>
      </c>
      <c r="S27" s="6">
        <f>SUM(July!B39,C25)</f>
      </c>
      <c r="T27" s="6">
        <f>SUM(July!B39,C25)</f>
      </c>
      <c r="U27" s="6">
        <f>SUM(July!B39,C25)</f>
      </c>
      <c r="V27" s="6">
        <f>SUM(July!B39,C25)</f>
      </c>
      <c r="W27" s="6">
        <f>SUM(July!B39,C25)</f>
      </c>
      <c r="X27" s="6">
        <f>SUM(July!B39,C25)</f>
      </c>
      <c r="Y27" s="6">
        <f>SUM(July!B39,C25)</f>
      </c>
      <c r="Z27" s="6">
        <f>SUM(July!B39,C25)</f>
      </c>
      <c r="AA27" s="6">
        <f>SUM(July!B39,C25)</f>
      </c>
      <c r="AB27" s="6">
        <f>SUM(July!B39,C25)</f>
      </c>
      <c r="AC27" s="6">
        <f>SUM(July!B39,C25)</f>
      </c>
      <c r="AD27" s="6">
        <f>SUM(July!B39,C25)</f>
      </c>
      <c r="AE27" s="6">
        <f>SUM(July!B39,C25)</f>
      </c>
      <c r="AF27" s="6">
        <f>SUM(July!B39,C25)</f>
      </c>
    </row>
    <row r="28" spans="1:32" ht="28.5">
      <c r="A28" s="1" t="s">
        <v>10</v>
      </c>
      <c r="B28" s="5">
        <f>SUM((((B2*365)-B27)/152))</f>
      </c>
      <c r="C28" s="5">
        <f>SUM((((B2*365)-C27)/151))</f>
      </c>
      <c r="D28" s="5">
        <f>SUM((((B2*365)-D27)/150))</f>
      </c>
      <c r="E28" s="5">
        <f>SUM((((B2*365)-E27)/149))</f>
      </c>
      <c r="F28" s="5">
        <f>SUM((((B2*365)-F27)/148))</f>
      </c>
      <c r="G28" s="5">
        <f>SUM((((B2*365)-G27)/147))</f>
      </c>
      <c r="H28" s="5">
        <f>SUM((((B2*365)-H27)/146))</f>
      </c>
      <c r="I28" s="5">
        <f>SUM((((B2*365)-I27)/145))</f>
      </c>
      <c r="J28" s="5">
        <f>SUM((((B2*365)-J27)/144))</f>
      </c>
      <c r="K28" s="5">
        <f>SUM((((B2*365)-K27)/143))</f>
      </c>
      <c r="L28" s="5">
        <f>SUM((((B2*365)-L27)/142))</f>
      </c>
      <c r="M28" s="5">
        <f>SUM((((B2*365)-M27)/141))</f>
      </c>
      <c r="N28" s="5">
        <f>SUM((((B2*365)-N27)/140))</f>
      </c>
      <c r="O28" s="5">
        <f>SUM((((B2*365)-O27)/139))</f>
      </c>
      <c r="P28" s="5">
        <f>SUM((((B2*365)-P27)/138))</f>
      </c>
      <c r="Q28" s="5">
        <f>SUM((((B2*365)-Q27)/137))</f>
      </c>
      <c r="R28" s="5">
        <f>SUM((((B2*365)-R27)/136))</f>
      </c>
      <c r="S28" s="5">
        <f>SUM((((B2*365)-S27)/135))</f>
      </c>
      <c r="T28" s="5">
        <f>SUM((((B2*365)-T27)/134))</f>
      </c>
      <c r="U28" s="5">
        <f>SUM((((B2*365)-U27)/133))</f>
      </c>
      <c r="V28" s="5">
        <f>SUM((((B2*365)-V27)/132))</f>
      </c>
      <c r="W28" s="5">
        <f>SUM((((B2*365)-W27)/131))</f>
      </c>
      <c r="X28" s="5">
        <f>SUM((((B2*365)-X27)/130))</f>
      </c>
      <c r="Y28" s="5">
        <f>SUM((((B2*365)-Y27)/129))</f>
      </c>
      <c r="Z28" s="5">
        <f>SUM((((B2*365)-Z27)/128))</f>
      </c>
      <c r="AA28" s="5">
        <f>SUM((((B2*365)-AA27)/127))</f>
      </c>
      <c r="AB28" s="5">
        <f>SUM((((B2*365)-AB27)/126))</f>
      </c>
      <c r="AC28" s="5">
        <f>SUM((((B2*365)-AC27)/125))</f>
      </c>
      <c r="AD28" s="5">
        <f>SUM((((B2*365)-AD27)/124))</f>
      </c>
      <c r="AE28" s="5">
        <f>SUM((((B2*365)-AE27)/123))</f>
      </c>
      <c r="AF28" s="5">
        <f>SUM((((B2*365)-AF27)/122))</f>
      </c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98</v>
      </c>
      <c r="B31" s="5">
        <f>SUM(July!B36,B24:F24)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96</v>
      </c>
      <c r="B32" s="5">
        <f>SUM(G24:M24)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95</v>
      </c>
      <c r="B33" s="5">
        <f>SUM(N24:T24)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69</v>
      </c>
      <c r="B34" s="5">
        <f>SUM(U24:AA24)</f>
      </c>
      <c r="C34" s="5">
        <f>SUM(((7*B2)-B34))</f>
      </c>
      <c r="D34" s="6"/>
      <c r="E34" s="9">
        <f>SUM((B34/(7*B2)))</f>
      </c>
      <c r="F34" s="6"/>
    </row>
    <row r="35" spans="1:6" ht="28.5">
      <c r="A35" s="1" t="s">
        <v>1</v>
      </c>
      <c r="B35" s="5">
        <f>SUM(AB24:AF24)</f>
      </c>
      <c r="C35" s="5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</row>
    <row r="38" spans="1:5" ht="14.25">
      <c r="A38" s="1" t="s">
        <v>79</v>
      </c>
      <c r="B38" s="1">
        <f>SUM(July!B39,B37)</f>
      </c>
      <c r="C38" s="5">
        <f>SUM(((365*B2)-B38))</f>
      </c>
      <c r="E38" s="9">
        <f>SUM((B38/(365*B2)))</f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:L26">
    <cfRule type="cellIs" priority="8" dxfId="2" operator="between" stopIfTrue="1">
      <formula>TODAY()+1</formula>
      <formula>TODAY()+1</formula>
    </cfRule>
  </conditionalFormatting>
  <conditionalFormatting sqref="C31:C34">
    <cfRule type="cellIs" priority="9" dxfId="2" operator="lessThan" stopIfTrue="1">
      <formula>0</formula>
    </cfRule>
  </conditionalFormatting>
  <conditionalFormatting sqref="E31:E34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4.28125" style="0" customWidth="1"/>
    <col min="2" max="2" width="8.7109375" style="0" customWidth="1"/>
    <col min="3" max="3" width="9.140625" style="0" customWidth="1"/>
    <col min="4" max="4" width="7.421875" style="0" customWidth="1"/>
    <col min="5" max="5" width="10.7109375" style="0" customWidth="1"/>
    <col min="6" max="10" width="6.28125" style="0" customWidth="1"/>
    <col min="11" max="32" width="6.421875" style="0" customWidth="1"/>
  </cols>
  <sheetData>
    <row r="1" spans="1:32" ht="14.25">
      <c r="A1" s="1" t="s">
        <v>28</v>
      </c>
      <c r="B1" s="2">
        <v>245</v>
      </c>
      <c r="C1" s="2">
        <v>246</v>
      </c>
      <c r="D1" s="2">
        <v>247</v>
      </c>
      <c r="E1" s="2">
        <v>248</v>
      </c>
      <c r="F1" s="2">
        <v>249</v>
      </c>
      <c r="G1" s="2">
        <v>39819</v>
      </c>
      <c r="H1" s="2">
        <v>251</v>
      </c>
      <c r="I1" s="2">
        <v>252</v>
      </c>
      <c r="J1" s="2">
        <v>253</v>
      </c>
      <c r="K1" s="2">
        <v>254</v>
      </c>
      <c r="L1" s="2">
        <v>255</v>
      </c>
      <c r="M1" s="2">
        <v>256</v>
      </c>
      <c r="N1" s="2">
        <v>257</v>
      </c>
      <c r="O1" s="2">
        <v>258</v>
      </c>
      <c r="P1" s="2">
        <v>259</v>
      </c>
      <c r="Q1" s="2">
        <v>260</v>
      </c>
      <c r="R1" s="2">
        <v>261</v>
      </c>
      <c r="S1" s="2">
        <v>262</v>
      </c>
      <c r="T1" s="2">
        <v>263</v>
      </c>
      <c r="U1" s="2">
        <v>264</v>
      </c>
      <c r="V1" s="2">
        <v>265</v>
      </c>
      <c r="W1" s="2">
        <v>266</v>
      </c>
      <c r="X1" s="2">
        <v>267</v>
      </c>
      <c r="Y1" s="2">
        <v>268</v>
      </c>
      <c r="Z1" s="2">
        <v>269</v>
      </c>
      <c r="AA1" s="2">
        <v>270</v>
      </c>
      <c r="AB1" s="2">
        <v>271</v>
      </c>
      <c r="AC1" s="2">
        <v>272</v>
      </c>
      <c r="AD1" s="2">
        <v>273</v>
      </c>
      <c r="AE1" s="2">
        <v>274</v>
      </c>
      <c r="AF1" s="2"/>
    </row>
    <row r="2" spans="1:2" ht="28.5">
      <c r="A2" s="1" t="s">
        <v>49</v>
      </c>
      <c r="B2" s="1">
        <f>January!B2</f>
      </c>
    </row>
    <row r="3" spans="1:32" ht="14.25">
      <c r="A3" s="3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4.25">
      <c r="A4" s="1" t="s">
        <v>52</v>
      </c>
    </row>
    <row r="5" ht="14.25">
      <c r="A5" s="1" t="s">
        <v>53</v>
      </c>
    </row>
    <row r="6" ht="14.25">
      <c r="A6" s="1" t="s">
        <v>54</v>
      </c>
    </row>
    <row r="7" ht="14.25">
      <c r="A7" s="1" t="s">
        <v>55</v>
      </c>
    </row>
    <row r="8" ht="14.25">
      <c r="A8" s="1" t="s">
        <v>56</v>
      </c>
    </row>
    <row r="9" spans="1:32" ht="14.25">
      <c r="A9" s="3" t="s">
        <v>87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4.25">
      <c r="A10" s="1" t="s">
        <v>52</v>
      </c>
    </row>
    <row r="11" ht="14.25">
      <c r="A11" s="1" t="s">
        <v>53</v>
      </c>
    </row>
    <row r="12" spans="1:32" ht="14.25">
      <c r="A12" s="3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4.25">
      <c r="A13" s="1"/>
    </row>
    <row r="14" ht="14.25">
      <c r="A14" s="1"/>
    </row>
    <row r="15" ht="14.25">
      <c r="A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1" t="s">
        <v>38</v>
      </c>
      <c r="B24" s="1">
        <f>SUM(B4:B23)</f>
      </c>
      <c r="C24" s="1">
        <f>SUM(C4:C23)</f>
      </c>
      <c r="D24" s="1">
        <f>SUM(D4:D23)</f>
      </c>
      <c r="E24" s="1">
        <f>SUM(E4:E23)</f>
      </c>
      <c r="F24" s="1">
        <f>SUM(F4:F23)</f>
      </c>
      <c r="G24" s="1">
        <f>SUM(G4:G23)</f>
      </c>
      <c r="H24" s="1">
        <f>SUM(H4:H23)</f>
      </c>
      <c r="I24" s="1">
        <f>SUM(I4:I23)</f>
      </c>
      <c r="J24" s="1">
        <f>SUM(J4:J23)</f>
      </c>
      <c r="K24" s="1">
        <f>SUM(K4:K23)</f>
      </c>
      <c r="L24" s="1">
        <f>SUM(L4:L23)</f>
      </c>
      <c r="M24" s="1">
        <f>SUM(M4:M23)</f>
      </c>
      <c r="N24" s="1">
        <f>SUM(N4:N23)</f>
      </c>
      <c r="O24" s="1">
        <f>SUM(O4:O23)</f>
      </c>
      <c r="P24" s="1">
        <f>SUM(P4:P23)</f>
      </c>
      <c r="Q24" s="1">
        <f>SUM(Q4:Q23)</f>
      </c>
      <c r="R24" s="1">
        <f>SUM(R4:R23)</f>
      </c>
      <c r="S24" s="1">
        <f>SUM(S4:S23)</f>
      </c>
      <c r="T24" s="1">
        <f>SUM(T4:T23)</f>
      </c>
      <c r="U24" s="1">
        <f>SUM(U4:U23)</f>
      </c>
      <c r="V24" s="1">
        <f>SUM(V4:V23)</f>
      </c>
      <c r="W24" s="1">
        <f>SUM(W4:W23)</f>
      </c>
      <c r="X24" s="1">
        <f>SUM(X4:X23)</f>
      </c>
      <c r="Y24" s="1">
        <f>SUM(Y4:Y23)</f>
      </c>
      <c r="Z24" s="1">
        <f>SUM(Z4:Z23)</f>
      </c>
      <c r="AA24" s="1">
        <f>SUM(AA4:AA23)</f>
      </c>
      <c r="AB24" s="1">
        <f>SUM(AB4:AB23)</f>
      </c>
      <c r="AC24" s="1">
        <f>SUM(AC4:AC23)</f>
      </c>
      <c r="AD24" s="1">
        <f>SUM(AD4:AD23)</f>
      </c>
      <c r="AE24" s="1">
        <f>SUM(AE4:AE23)</f>
      </c>
      <c r="AF24" s="1">
        <f>SUM(AF4:AF23)</f>
      </c>
    </row>
    <row r="25" spans="1:32" ht="14.25">
      <c r="A25" s="1" t="s">
        <v>99</v>
      </c>
      <c r="B25" s="5">
        <f>B24</f>
      </c>
      <c r="C25" s="5">
        <f>SUM(B24:C24)</f>
      </c>
      <c r="D25" s="5">
        <f>SUM(B24:D24)</f>
      </c>
      <c r="E25" s="5">
        <f>SUM(B24:E24)</f>
      </c>
      <c r="F25" s="5">
        <f>SUM(B24:F24)</f>
      </c>
      <c r="G25" s="5">
        <f>SUM(B24:G24)</f>
      </c>
      <c r="H25" s="5">
        <f>SUM(B24:H24)</f>
      </c>
      <c r="I25" s="5">
        <f>SUM(B24:I24)</f>
      </c>
      <c r="J25" s="5">
        <f>SUM(B24:J24)</f>
      </c>
      <c r="K25" s="5">
        <f>SUM(B24:K24)</f>
      </c>
      <c r="L25" s="5">
        <f>SUM(B24:L24)</f>
      </c>
      <c r="M25" s="5">
        <f>SUM(B24:M24)</f>
      </c>
      <c r="N25" s="5">
        <f>SUM(B24:M24)</f>
      </c>
      <c r="O25" s="5">
        <f>SUM(B24:O24)</f>
      </c>
      <c r="P25" s="5">
        <f>SUM(B24:P24)</f>
      </c>
      <c r="Q25" s="5">
        <f>SUM(B24:Q24)</f>
      </c>
      <c r="R25" s="5">
        <f>SUM(B24:R24)</f>
      </c>
      <c r="S25" s="5">
        <f>SUM(B24:S24)</f>
      </c>
      <c r="T25" s="5">
        <f>SUM(B24:T24)</f>
      </c>
      <c r="U25" s="5">
        <f>SUM(B24:U24)</f>
      </c>
      <c r="V25" s="5">
        <f>SUM(B24:V24)</f>
      </c>
      <c r="W25" s="5">
        <f>SUM(B24:W24)</f>
      </c>
      <c r="X25" s="5">
        <f>SUM(B24:X24)</f>
      </c>
      <c r="Y25" s="5">
        <f>SUM(B24:Y24)</f>
      </c>
      <c r="Z25" s="5">
        <f>SUM(B24:Z24)</f>
      </c>
      <c r="AA25" s="5">
        <f>SUM(B24:AA24)</f>
      </c>
      <c r="AB25" s="5">
        <f>SUM(B24:AB24)</f>
      </c>
      <c r="AC25" s="5">
        <f>SUM(B24:AC24)</f>
      </c>
      <c r="AD25" s="5">
        <f>SUM(B24:AD24)</f>
      </c>
      <c r="AE25" s="5">
        <f>SUM(B24:AE24)</f>
      </c>
      <c r="AF25" s="5"/>
    </row>
    <row r="26" spans="1:32" ht="28.5">
      <c r="A26" s="1" t="s">
        <v>51</v>
      </c>
      <c r="B26" s="5"/>
      <c r="C26" s="5">
        <f>SUM((((B2*30)-C25)/29))</f>
      </c>
      <c r="D26" s="5">
        <f>SUM((((B2*30)-D25)/28))</f>
      </c>
      <c r="E26" s="5">
        <f>SUM((((B2*30)-E25)/27))</f>
      </c>
      <c r="F26" s="5">
        <f>SUM((((B2*30)-F25)/26))</f>
      </c>
      <c r="G26" s="5">
        <f>SUM((((B2*30)-G25)/25))</f>
      </c>
      <c r="H26" s="5">
        <f>SUM((((B2*30)-H25)/24))</f>
      </c>
      <c r="I26" s="5">
        <f>SUM((((B2*30)-I25)/23))</f>
      </c>
      <c r="J26" s="5">
        <f>SUM((((B2*30)-J25)/22))</f>
      </c>
      <c r="K26" s="5">
        <f>SUM((((B2*30)-K25)/21))</f>
      </c>
      <c r="L26" s="5">
        <f>SUM((((B2*30)-L25)/20))</f>
      </c>
      <c r="M26" s="5">
        <f>SUM((((B2*30)-M25)/19))</f>
      </c>
      <c r="N26" s="5">
        <f>SUM((((B2*30)-N25)/18))</f>
      </c>
      <c r="O26" s="5">
        <f>SUM((((B2*30)-O25)/17))</f>
      </c>
      <c r="P26" s="5">
        <f>SUM((((B2*30)-P25)/16))</f>
      </c>
      <c r="Q26" s="5">
        <f>SUM((((B2*30)-Q25)/15))</f>
      </c>
      <c r="R26" s="5">
        <f>SUM((((B2*30)-R25)/14))</f>
      </c>
      <c r="S26" s="5">
        <f>SUM((((B2*30)-S25)/13))</f>
      </c>
      <c r="T26" s="5">
        <f>SUM((((B2*30)-T25)/12))</f>
      </c>
      <c r="U26" s="5">
        <f>SUM((((B2*30)-U25)/11))</f>
      </c>
      <c r="V26" s="5">
        <f>SUM((((B2*30)-V25)/10))</f>
      </c>
      <c r="W26" s="5">
        <f>SUM((((B2*30)-W25)/9))</f>
      </c>
      <c r="X26" s="5">
        <f>SUM((((B2*30)-X25)/8))</f>
      </c>
      <c r="Y26" s="5">
        <f>SUM((((B2*30)-Y25)/7))</f>
      </c>
      <c r="Z26" s="5">
        <f>SUM((((B2*30)-Z25)/6))</f>
      </c>
      <c r="AA26" s="5">
        <f>SUM((((B2*30)-AA25)/5))</f>
      </c>
      <c r="AB26" s="5">
        <f>SUM((((B2*30)-AB25)/4))</f>
      </c>
      <c r="AC26" s="5">
        <f>SUM((((B2*30)-AC25)/3))</f>
      </c>
      <c r="AD26" s="5">
        <f>SUM((((B2*30)-AD25)/2))</f>
      </c>
      <c r="AE26" s="5">
        <f>SUM((((B2*30)-AE25)/1))</f>
      </c>
      <c r="AF26" s="5"/>
    </row>
    <row r="27" spans="1:31" ht="14.25">
      <c r="A27" s="1" t="s">
        <v>42</v>
      </c>
      <c r="B27" s="6">
        <f>SUM(September!B38,B25)</f>
      </c>
      <c r="C27" s="6">
        <f>SUM(September!B38,C25)</f>
      </c>
      <c r="D27" s="6">
        <f>SUM(September!B38,D25)</f>
      </c>
      <c r="E27" s="6">
        <f>SUM(September!B38,E25)</f>
      </c>
      <c r="F27" s="6">
        <f>SUM(September!B38,F25)</f>
      </c>
      <c r="G27" s="6">
        <f>SUM(September!B38,G25)</f>
      </c>
      <c r="H27" s="6">
        <f>SUM(September!B38,H25)</f>
      </c>
      <c r="I27" s="6">
        <f>SUM(September!B38,I25)</f>
      </c>
      <c r="J27" s="6">
        <f>SUM(September!B38,J25)</f>
      </c>
      <c r="K27" s="6">
        <f>SUM(September!B38,K25)</f>
      </c>
      <c r="L27" s="6">
        <f>SUM(September!B38,L25)</f>
      </c>
      <c r="M27" s="6">
        <f>SUM(September!B38,M25)</f>
      </c>
      <c r="N27" s="6">
        <f>SUM(September!B38,N25)</f>
      </c>
      <c r="O27" s="6">
        <f>SUM(September!B38,O25)</f>
      </c>
      <c r="P27" s="6">
        <f>SUM(September!B38,P25)</f>
      </c>
      <c r="Q27" s="6">
        <f>SUM(September!B38,Q25)</f>
      </c>
      <c r="R27" s="6">
        <f>SUM(September!B38,R25)</f>
      </c>
      <c r="S27" s="6">
        <f>SUM(September!B38,S25)</f>
      </c>
      <c r="T27" s="6">
        <f>SUM(September!B38,T25)</f>
      </c>
      <c r="U27" s="6">
        <f>SUM(September!B38,U25)</f>
      </c>
      <c r="V27" s="6">
        <f>SUM(September!B38,V25)</f>
      </c>
      <c r="W27" s="6">
        <f>SUM(September!B38,W25)</f>
      </c>
      <c r="X27" s="6">
        <f>SUM(September!B38,X25)</f>
      </c>
      <c r="Y27" s="6">
        <f>SUM(September!B38,Y25)</f>
      </c>
      <c r="Z27" s="6">
        <f>SUM(September!B38,Z25)</f>
      </c>
      <c r="AA27" s="6">
        <f>SUM(September!B38,AA25)</f>
      </c>
      <c r="AB27" s="6">
        <f>SUM(September!B38,AB25)</f>
      </c>
      <c r="AC27" s="6">
        <f>SUM(September!B38,AC25)</f>
      </c>
      <c r="AD27" s="6">
        <f>SUM(September!B38,AD25)</f>
      </c>
      <c r="AE27" s="6">
        <f>SUM(September!B38,AE25)</f>
      </c>
    </row>
    <row r="28" spans="1:32" ht="28.5">
      <c r="A28" s="1" t="s">
        <v>10</v>
      </c>
      <c r="B28" s="5">
        <f>SUM((((B2*365)-B27)/121))</f>
      </c>
      <c r="C28" s="5">
        <f>SUM((((B2*365)-C27)/120))</f>
      </c>
      <c r="D28" s="5">
        <f>SUM((((B2*365)-D27)/119))</f>
      </c>
      <c r="E28" s="5">
        <f>SUM((((B2*365)-E27)/118))</f>
      </c>
      <c r="F28" s="5">
        <f>SUM((((B2*365)-F27)/117))</f>
      </c>
      <c r="G28" s="5">
        <f>SUM((((B2*365)-G27)/116))</f>
      </c>
      <c r="H28" s="5">
        <f>SUM((((B2*365)-H27)/115))</f>
      </c>
      <c r="I28" s="5">
        <f>SUM((((B2*365)-I27)/114))</f>
      </c>
      <c r="J28" s="5">
        <f>SUM((((B2*365)-J27)/113))</f>
      </c>
      <c r="K28" s="5">
        <f>SUM((((B2*365)-K27)/112))</f>
      </c>
      <c r="L28" s="5">
        <f>SUM((((B2*365)-L27)/111))</f>
      </c>
      <c r="M28" s="5">
        <f>SUM((((B2*365)-AF27)/110))</f>
      </c>
      <c r="N28" s="5">
        <f>SUM((((B2*365)-N27)/109))</f>
      </c>
      <c r="O28" s="5">
        <f>SUM((((B2*365)-O27)/108))</f>
      </c>
      <c r="P28" s="5">
        <f>SUM((((B2*365)-P27)/107))</f>
      </c>
      <c r="Q28" s="5">
        <f>SUM((((B2*365)-Q27)/106))</f>
      </c>
      <c r="R28" s="5">
        <f>SUM((((B2*365)-R27)/105))</f>
      </c>
      <c r="S28" s="5">
        <f>SUM((((B2*365)-S27)/104))</f>
      </c>
      <c r="T28" s="5">
        <f>SUM((((B2*365)-T27)/103))</f>
      </c>
      <c r="U28" s="5">
        <f>SUM((((B2*365)-U27)/102))</f>
      </c>
      <c r="V28" s="5">
        <f>SUM((((B2*365)-V27)/101))</f>
      </c>
      <c r="W28" s="5">
        <f>SUM((((B2*365)-W27)/100))</f>
      </c>
      <c r="X28" s="5">
        <f>SUM((((B2*365)-X27)/99))</f>
      </c>
      <c r="Y28" s="5">
        <f>SUM((((B2*365)-Y27)/98))</f>
      </c>
      <c r="Z28" s="5">
        <f>SUM((((B2*365)-Z27)/97))</f>
      </c>
      <c r="AA28" s="5">
        <f>SUM((((B2*365)-AA27)/96))</f>
      </c>
      <c r="AB28" s="5">
        <f>SUM((((B2*365)-AB27)/95))</f>
      </c>
      <c r="AC28" s="5">
        <f>SUM((((B2*365)-AC27)/94))</f>
      </c>
      <c r="AD28" s="5">
        <f>SUM((((B2*365)-AD27)/93))</f>
      </c>
      <c r="AE28" s="5">
        <f>SUM((((B2*365)-AE27)/92))</f>
      </c>
      <c r="AF28" s="5"/>
    </row>
    <row r="29" ht="12.75" customHeight="1"/>
    <row r="30" spans="1:6" ht="14.25">
      <c r="A30" s="6"/>
      <c r="B30" s="6" t="s">
        <v>13</v>
      </c>
      <c r="C30" s="6" t="s">
        <v>25</v>
      </c>
      <c r="D30" s="6"/>
      <c r="E30" s="6" t="s">
        <v>97</v>
      </c>
      <c r="F30" s="6"/>
    </row>
    <row r="31" spans="1:6" ht="14.25">
      <c r="A31" s="1" t="s">
        <v>94</v>
      </c>
      <c r="B31" s="5">
        <f>SUM(August!B35,B24:C24)</f>
      </c>
      <c r="C31" s="5">
        <f>SUM(((7*B2)-B31))</f>
      </c>
      <c r="D31" s="6"/>
      <c r="E31" s="9">
        <f>SUM((B31/(7*B2)))</f>
      </c>
      <c r="F31" s="6"/>
    </row>
    <row r="32" spans="1:6" ht="14.25">
      <c r="A32" s="1" t="s">
        <v>93</v>
      </c>
      <c r="B32" s="5">
        <f>SUM(D24:J24)</f>
      </c>
      <c r="C32" s="5">
        <f>SUM(((7*B2)-B32))</f>
      </c>
      <c r="D32" s="6"/>
      <c r="E32" s="9">
        <f>SUM((B32/(7*B2)))</f>
      </c>
      <c r="F32" s="6"/>
    </row>
    <row r="33" spans="1:6" ht="14.25">
      <c r="A33" s="1" t="s">
        <v>92</v>
      </c>
      <c r="B33" s="5">
        <f>SUM(K24:Q24)</f>
      </c>
      <c r="C33" s="5">
        <f>SUM(((7*B2)-B33))</f>
      </c>
      <c r="D33" s="6"/>
      <c r="E33" s="9">
        <f>SUM((B33/(7*B2)))</f>
      </c>
      <c r="F33" s="6"/>
    </row>
    <row r="34" spans="1:6" ht="14.25">
      <c r="A34" s="1" t="s">
        <v>91</v>
      </c>
      <c r="B34" s="5">
        <f>SUM(R24:X24)</f>
      </c>
      <c r="C34" s="5">
        <f>SUM(((7*B2)-B34))</f>
      </c>
      <c r="D34" s="6"/>
      <c r="E34" s="9">
        <f>SUM((B34/(7*B2)))</f>
      </c>
      <c r="F34" s="6"/>
    </row>
    <row r="35" spans="1:6" ht="14.25">
      <c r="A35" s="1" t="s">
        <v>100</v>
      </c>
      <c r="B35" s="5">
        <f>SUM(Y24:AE24)</f>
      </c>
      <c r="C35" s="5">
        <f>SUM(((7*B2)-B35))</f>
      </c>
      <c r="D35" s="6"/>
      <c r="E35" s="9">
        <f>SUM((B35/(7*B2)))</f>
      </c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1" t="s">
        <v>84</v>
      </c>
      <c r="B37" s="12">
        <f>SUM(B24:AF24)</f>
      </c>
      <c r="C37" s="5">
        <f>SUM(((31*B2)-B37))</f>
      </c>
      <c r="D37" s="6"/>
      <c r="E37" s="9">
        <f>SUM((B37/(31*B2)))</f>
      </c>
      <c r="F37" s="6"/>
    </row>
    <row r="38" spans="1:5" ht="14.25">
      <c r="A38" s="1" t="s">
        <v>79</v>
      </c>
      <c r="B38" s="1">
        <f>SUM(August!B38,B37)</f>
      </c>
      <c r="C38" s="5">
        <f>SUM(((365*B2)-B38))</f>
      </c>
      <c r="E38" s="9">
        <f>SUM((B38/(365*B2)))</f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conditionalFormatting sqref="B24:K24">
    <cfRule type="cellIs" priority="1" dxfId="0" operator="between">
      <formula>2000</formula>
      <formula>1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L24:AF24">
    <cfRule type="cellIs" priority="1" dxfId="0" operator="between">
      <formula>1</formula>
      <formula>2000</formula>
    </cfRule>
    <cfRule type="cellIs" priority="2" dxfId="1" operator="greaterThan">
      <formula>2000</formula>
    </cfRule>
    <cfRule type="cellIs" priority="3" dxfId="2" operator="lessThan">
      <formula>1</formula>
    </cfRule>
  </conditionalFormatting>
  <conditionalFormatting sqref="K25">
    <cfRule type="cellIs" priority="7" dxfId="2" operator="equal" stopIfTrue="1">
      <formula>"J30"</formula>
    </cfRule>
  </conditionalFormatting>
  <conditionalFormatting sqref="L25">
    <cfRule type="cellIs" priority="8" dxfId="2" operator="between" stopIfTrue="1">
      <formula>TODAY()+1</formula>
      <formula>TODAY()+1</formula>
    </cfRule>
  </conditionalFormatting>
  <conditionalFormatting sqref="C31:C35">
    <cfRule type="cellIs" priority="9" dxfId="2" operator="lessThan" stopIfTrue="1">
      <formula>0</formula>
    </cfRule>
  </conditionalFormatting>
  <conditionalFormatting sqref="E31:E35">
    <cfRule type="cellIs" priority="10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